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uhawava\Documents\AFDB Gender Project\"/>
    </mc:Choice>
  </mc:AlternateContent>
  <xr:revisionPtr revIDLastSave="0" documentId="13_ncr:1_{3FF1056C-A6C6-43F3-BC98-15895293AF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Sheet3" sheetId="4" r:id="rId2"/>
    <sheet name="Sheet1" sheetId="2" r:id="rId3"/>
    <sheet name="Sheet2" sheetId="3" r:id="rId4"/>
  </sheets>
  <definedNames>
    <definedName name="_ftn1" localSheetId="3">Sheet2!$G$45</definedName>
    <definedName name="_ftnref1" localSheetId="3">Sheet2!$J$33</definedName>
    <definedName name="_Hlk87226711" localSheetId="3">Sheet2!$G$34</definedName>
    <definedName name="_Hlk87543737" localSheetId="3">Sheet2!$G$33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2" i="3" l="1"/>
  <c r="O40" i="3"/>
  <c r="O38" i="3"/>
  <c r="O36" i="3"/>
  <c r="O34" i="3"/>
  <c r="N42" i="3"/>
  <c r="M42" i="3"/>
  <c r="N40" i="3"/>
  <c r="N38" i="3"/>
  <c r="L42" i="3"/>
  <c r="L41" i="3"/>
  <c r="L40" i="3"/>
  <c r="K42" i="3"/>
  <c r="K41" i="3"/>
  <c r="I41" i="3"/>
  <c r="L38" i="3"/>
  <c r="L36" i="3"/>
  <c r="L34" i="3"/>
  <c r="K40" i="3"/>
  <c r="I40" i="3"/>
  <c r="M25" i="3"/>
  <c r="M24" i="3"/>
  <c r="M23" i="3"/>
  <c r="M21" i="3"/>
  <c r="M19" i="3"/>
  <c r="L25" i="3"/>
  <c r="L23" i="3"/>
  <c r="K23" i="3"/>
  <c r="L21" i="3"/>
  <c r="K21" i="3"/>
  <c r="K25" i="3"/>
  <c r="K24" i="3"/>
  <c r="K19" i="3"/>
  <c r="J25" i="3"/>
  <c r="J23" i="3"/>
  <c r="L11" i="4"/>
  <c r="H71" i="4"/>
  <c r="G71" i="4"/>
  <c r="F71" i="4"/>
  <c r="E71" i="4"/>
  <c r="E72" i="4" s="1"/>
  <c r="E70" i="4"/>
  <c r="J8" i="4"/>
  <c r="J7" i="4"/>
  <c r="J6" i="4"/>
  <c r="J5" i="4"/>
  <c r="L36" i="4"/>
  <c r="F69" i="4"/>
  <c r="G69" i="4"/>
  <c r="E69" i="4"/>
  <c r="G68" i="4"/>
  <c r="F68" i="4"/>
  <c r="E68" i="4"/>
  <c r="F73" i="4" s="1"/>
  <c r="G73" i="4" s="1"/>
  <c r="M7" i="1"/>
  <c r="H60" i="4"/>
  <c r="H63" i="4"/>
  <c r="H62" i="4"/>
  <c r="H17" i="4"/>
  <c r="H16" i="4"/>
  <c r="H11" i="4"/>
  <c r="H10" i="4"/>
  <c r="H6" i="4"/>
  <c r="H7" i="4"/>
  <c r="H8" i="4"/>
  <c r="H9" i="4"/>
  <c r="H12" i="4"/>
  <c r="H13" i="4"/>
  <c r="H14" i="4"/>
  <c r="H15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4" i="4"/>
  <c r="H35" i="4"/>
  <c r="H36" i="4"/>
  <c r="H37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61" i="4"/>
  <c r="H67" i="4"/>
  <c r="T71" i="1"/>
  <c r="T67" i="1"/>
  <c r="T65" i="1"/>
  <c r="T64" i="1"/>
  <c r="T63" i="1"/>
  <c r="T62" i="1"/>
  <c r="T57" i="1"/>
  <c r="T61" i="1"/>
  <c r="T60" i="1"/>
  <c r="T59" i="1"/>
  <c r="T58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39" i="1"/>
  <c r="T38" i="1"/>
  <c r="T37" i="1"/>
  <c r="T36" i="1"/>
  <c r="T33" i="1"/>
  <c r="T34" i="1"/>
  <c r="T32" i="1"/>
  <c r="T31" i="1"/>
  <c r="T30" i="1"/>
  <c r="T29" i="1"/>
  <c r="T28" i="1"/>
  <c r="T27" i="1"/>
  <c r="T26" i="1"/>
  <c r="T25" i="1"/>
  <c r="T24" i="1"/>
  <c r="T23" i="1"/>
  <c r="T22" i="1"/>
  <c r="T21" i="1"/>
  <c r="T17" i="1"/>
  <c r="T16" i="1"/>
  <c r="T15" i="1"/>
  <c r="T14" i="1"/>
  <c r="T11" i="1"/>
  <c r="T10" i="1"/>
  <c r="T9" i="1"/>
  <c r="T8" i="1"/>
  <c r="F72" i="4" l="1"/>
  <c r="G72" i="4"/>
  <c r="L31" i="4"/>
  <c r="H68" i="4"/>
  <c r="H69" i="4" l="1"/>
  <c r="E9" i="1" l="1"/>
  <c r="M9" i="1" s="1"/>
  <c r="E10" i="1"/>
  <c r="M10" i="1" s="1"/>
  <c r="E12" i="1"/>
  <c r="M12" i="1" s="1"/>
  <c r="H12" i="1"/>
  <c r="K12" i="1"/>
  <c r="K7" i="1" s="1"/>
  <c r="E13" i="1"/>
  <c r="H13" i="1"/>
  <c r="H7" i="1" s="1"/>
  <c r="K13" i="1"/>
  <c r="E15" i="1"/>
  <c r="H15" i="1"/>
  <c r="K15" i="1"/>
  <c r="L15" i="1"/>
  <c r="E16" i="1"/>
  <c r="H16" i="1"/>
  <c r="K16" i="1"/>
  <c r="M16" i="1"/>
  <c r="E17" i="1"/>
  <c r="H17" i="1"/>
  <c r="K17" i="1"/>
  <c r="E19" i="1"/>
  <c r="H19" i="1"/>
  <c r="K19" i="1"/>
  <c r="M19" i="1"/>
  <c r="E20" i="1"/>
  <c r="M20" i="1" s="1"/>
  <c r="H20" i="1"/>
  <c r="K20" i="1"/>
  <c r="E21" i="1"/>
  <c r="H21" i="1"/>
  <c r="K21" i="1"/>
  <c r="M21" i="1"/>
  <c r="E23" i="1"/>
  <c r="M23" i="1" s="1"/>
  <c r="K25" i="1"/>
  <c r="M25" i="1"/>
  <c r="K26" i="1"/>
  <c r="M26" i="1" s="1"/>
  <c r="E29" i="1"/>
  <c r="M29" i="1"/>
  <c r="E30" i="1"/>
  <c r="E27" i="1" s="1"/>
  <c r="M30" i="1"/>
  <c r="E32" i="1"/>
  <c r="H32" i="1"/>
  <c r="K32" i="1"/>
  <c r="K27" i="1" s="1"/>
  <c r="K6" i="1" s="1"/>
  <c r="E33" i="1"/>
  <c r="M33" i="1" s="1"/>
  <c r="H33" i="1"/>
  <c r="K33" i="1"/>
  <c r="E35" i="1"/>
  <c r="H35" i="1"/>
  <c r="M35" i="1" s="1"/>
  <c r="K35" i="1"/>
  <c r="L35" i="1"/>
  <c r="E36" i="1"/>
  <c r="M36" i="1" s="1"/>
  <c r="H36" i="1"/>
  <c r="K36" i="1"/>
  <c r="E37" i="1"/>
  <c r="H37" i="1"/>
  <c r="K37" i="1"/>
  <c r="E39" i="1"/>
  <c r="H39" i="1"/>
  <c r="K39" i="1"/>
  <c r="E40" i="1"/>
  <c r="H40" i="1"/>
  <c r="K40" i="1"/>
  <c r="E41" i="1"/>
  <c r="H41" i="1"/>
  <c r="K41" i="1"/>
  <c r="E43" i="1"/>
  <c r="M43" i="1" s="1"/>
  <c r="K45" i="1"/>
  <c r="M45" i="1" s="1"/>
  <c r="K46" i="1"/>
  <c r="M46" i="1"/>
  <c r="E50" i="1"/>
  <c r="H50" i="1"/>
  <c r="K50" i="1"/>
  <c r="L50" i="1"/>
  <c r="E51" i="1"/>
  <c r="M51" i="1" s="1"/>
  <c r="H51" i="1"/>
  <c r="K51" i="1"/>
  <c r="E52" i="1"/>
  <c r="H52" i="1"/>
  <c r="K52" i="1"/>
  <c r="E54" i="1"/>
  <c r="M54" i="1" s="1"/>
  <c r="E55" i="1"/>
  <c r="M55" i="1" s="1"/>
  <c r="E58" i="1"/>
  <c r="H58" i="1"/>
  <c r="M58" i="1"/>
  <c r="E59" i="1"/>
  <c r="H59" i="1"/>
  <c r="M59" i="1" s="1"/>
  <c r="E61" i="1"/>
  <c r="M61" i="1" s="1"/>
  <c r="E63" i="1"/>
  <c r="M63" i="1" s="1"/>
  <c r="K65" i="1"/>
  <c r="M65" i="1" s="1"/>
  <c r="K66" i="1"/>
  <c r="M66" i="1"/>
  <c r="E69" i="1"/>
  <c r="E67" i="1" s="1"/>
  <c r="H69" i="1"/>
  <c r="K69" i="1"/>
  <c r="L69" i="1"/>
  <c r="E70" i="1"/>
  <c r="H70" i="1"/>
  <c r="K70" i="1"/>
  <c r="M70" i="1"/>
  <c r="E71" i="1"/>
  <c r="H71" i="1"/>
  <c r="K71" i="1"/>
  <c r="E73" i="1"/>
  <c r="M73" i="1" s="1"/>
  <c r="E74" i="1"/>
  <c r="M74" i="1"/>
  <c r="E77" i="1"/>
  <c r="H77" i="1"/>
  <c r="M77" i="1" s="1"/>
  <c r="E78" i="1"/>
  <c r="H78" i="1"/>
  <c r="M78" i="1" s="1"/>
  <c r="E80" i="1"/>
  <c r="M80" i="1"/>
  <c r="E82" i="1"/>
  <c r="M82" i="1" s="1"/>
  <c r="H82" i="1"/>
  <c r="K82" i="1"/>
  <c r="L82" i="1"/>
  <c r="E83" i="1"/>
  <c r="H83" i="1"/>
  <c r="K83" i="1"/>
  <c r="E84" i="1"/>
  <c r="M84" i="1" s="1"/>
  <c r="H84" i="1"/>
  <c r="K84" i="1"/>
  <c r="E85" i="1"/>
  <c r="M85" i="1" s="1"/>
  <c r="E87" i="1"/>
  <c r="M87" i="1" s="1"/>
  <c r="K89" i="1"/>
  <c r="M89" i="1"/>
  <c r="K90" i="1"/>
  <c r="M90" i="1"/>
  <c r="E93" i="1"/>
  <c r="M93" i="1" s="1"/>
  <c r="L93" i="1"/>
  <c r="E95" i="1"/>
  <c r="M95" i="1" s="1"/>
  <c r="L95" i="1"/>
  <c r="E97" i="1"/>
  <c r="M97" i="1" s="1"/>
  <c r="L97" i="1"/>
  <c r="E98" i="1"/>
  <c r="L98" i="1"/>
  <c r="M98" i="1"/>
  <c r="E99" i="1"/>
  <c r="M99" i="1" s="1"/>
  <c r="L99" i="1"/>
  <c r="E100" i="1"/>
  <c r="M100" i="1" s="1"/>
  <c r="L100" i="1"/>
  <c r="H102" i="1"/>
  <c r="M102" i="1" s="1"/>
  <c r="L102" i="1"/>
  <c r="H103" i="1"/>
  <c r="M103" i="1" s="1"/>
  <c r="L103" i="1"/>
  <c r="H104" i="1"/>
  <c r="L104" i="1"/>
  <c r="M104" i="1"/>
  <c r="H105" i="1"/>
  <c r="M105" i="1" s="1"/>
  <c r="L105" i="1"/>
  <c r="E107" i="1"/>
  <c r="M107" i="1" s="1"/>
  <c r="L107" i="1"/>
  <c r="E113" i="1"/>
  <c r="H113" i="1"/>
  <c r="K113" i="1"/>
  <c r="E114" i="1"/>
  <c r="H114" i="1"/>
  <c r="K114" i="1"/>
  <c r="M114" i="1" s="1"/>
  <c r="E115" i="1"/>
  <c r="M115" i="1" s="1"/>
  <c r="H115" i="1"/>
  <c r="E117" i="1"/>
  <c r="H117" i="1"/>
  <c r="E118" i="1"/>
  <c r="H118" i="1"/>
  <c r="M118" i="1" s="1"/>
  <c r="H120" i="1"/>
  <c r="M120" i="1" s="1"/>
  <c r="K120" i="1"/>
  <c r="H121" i="1"/>
  <c r="M121" i="1" s="1"/>
  <c r="K121" i="1"/>
  <c r="E123" i="1"/>
  <c r="H123" i="1"/>
  <c r="K123" i="1"/>
  <c r="M123" i="1" s="1"/>
  <c r="E124" i="1"/>
  <c r="H124" i="1"/>
  <c r="K124" i="1"/>
  <c r="E126" i="1"/>
  <c r="H126" i="1"/>
  <c r="K126" i="1"/>
  <c r="M126" i="1"/>
  <c r="E127" i="1"/>
  <c r="M127" i="1" s="1"/>
  <c r="H127" i="1"/>
  <c r="K127" i="1"/>
  <c r="E131" i="1"/>
  <c r="H131" i="1"/>
  <c r="K131" i="1"/>
  <c r="L131" i="1"/>
  <c r="E132" i="1"/>
  <c r="M132" i="1" s="1"/>
  <c r="H132" i="1"/>
  <c r="K132" i="1"/>
  <c r="E133" i="1"/>
  <c r="M133" i="1" s="1"/>
  <c r="H133" i="1"/>
  <c r="E135" i="1"/>
  <c r="H135" i="1"/>
  <c r="M135" i="1"/>
  <c r="E136" i="1"/>
  <c r="M136" i="1" s="1"/>
  <c r="H136" i="1"/>
  <c r="H138" i="1"/>
  <c r="M138" i="1" s="1"/>
  <c r="K138" i="1"/>
  <c r="H139" i="1"/>
  <c r="K139" i="1"/>
  <c r="M139" i="1"/>
  <c r="E141" i="1"/>
  <c r="M141" i="1" s="1"/>
  <c r="H141" i="1"/>
  <c r="K141" i="1"/>
  <c r="E142" i="1"/>
  <c r="M142" i="1" s="1"/>
  <c r="H142" i="1"/>
  <c r="K142" i="1"/>
  <c r="E144" i="1"/>
  <c r="M144" i="1" s="1"/>
  <c r="H144" i="1"/>
  <c r="K144" i="1"/>
  <c r="E145" i="1"/>
  <c r="M145" i="1" s="1"/>
  <c r="H145" i="1"/>
  <c r="K145" i="1"/>
  <c r="E149" i="1"/>
  <c r="M149" i="1" s="1"/>
  <c r="H149" i="1"/>
  <c r="K149" i="1"/>
  <c r="L149" i="1"/>
  <c r="E150" i="1"/>
  <c r="H150" i="1"/>
  <c r="K150" i="1"/>
  <c r="M150" i="1"/>
  <c r="E151" i="1"/>
  <c r="M151" i="1" s="1"/>
  <c r="H151" i="1"/>
  <c r="E153" i="1"/>
  <c r="H153" i="1"/>
  <c r="E154" i="1"/>
  <c r="H154" i="1"/>
  <c r="H156" i="1"/>
  <c r="K156" i="1"/>
  <c r="M156" i="1"/>
  <c r="H157" i="1"/>
  <c r="M157" i="1" s="1"/>
  <c r="K157" i="1"/>
  <c r="E159" i="1"/>
  <c r="M159" i="1" s="1"/>
  <c r="H159" i="1"/>
  <c r="K159" i="1"/>
  <c r="E160" i="1"/>
  <c r="H160" i="1"/>
  <c r="K160" i="1"/>
  <c r="E162" i="1"/>
  <c r="M162" i="1" s="1"/>
  <c r="H162" i="1"/>
  <c r="K162" i="1"/>
  <c r="E163" i="1"/>
  <c r="H163" i="1"/>
  <c r="K163" i="1"/>
  <c r="E167" i="1"/>
  <c r="H167" i="1"/>
  <c r="K167" i="1"/>
  <c r="L167" i="1"/>
  <c r="E168" i="1"/>
  <c r="H168" i="1"/>
  <c r="K168" i="1"/>
  <c r="K164" i="1" s="1"/>
  <c r="M168" i="1"/>
  <c r="E169" i="1"/>
  <c r="M169" i="1" s="1"/>
  <c r="H169" i="1"/>
  <c r="E171" i="1"/>
  <c r="M171" i="1" s="1"/>
  <c r="H171" i="1"/>
  <c r="E172" i="1"/>
  <c r="H172" i="1"/>
  <c r="H174" i="1"/>
  <c r="M174" i="1" s="1"/>
  <c r="K174" i="1"/>
  <c r="H175" i="1"/>
  <c r="M175" i="1" s="1"/>
  <c r="K175" i="1"/>
  <c r="E177" i="1"/>
  <c r="H177" i="1"/>
  <c r="K177" i="1"/>
  <c r="E178" i="1"/>
  <c r="M178" i="1" s="1"/>
  <c r="H178" i="1"/>
  <c r="K178" i="1"/>
  <c r="E180" i="1"/>
  <c r="H180" i="1"/>
  <c r="K180" i="1"/>
  <c r="E181" i="1"/>
  <c r="M181" i="1" s="1"/>
  <c r="H181" i="1"/>
  <c r="K181" i="1"/>
  <c r="E185" i="1"/>
  <c r="E183" i="1" s="1"/>
  <c r="H185" i="1"/>
  <c r="H183" i="1" s="1"/>
  <c r="K185" i="1"/>
  <c r="K183" i="1" s="1"/>
  <c r="E188" i="1"/>
  <c r="E186" i="1" s="1"/>
  <c r="H188" i="1"/>
  <c r="H186" i="1" s="1"/>
  <c r="K188" i="1"/>
  <c r="K186" i="1" s="1"/>
  <c r="E191" i="1"/>
  <c r="E189" i="1" s="1"/>
  <c r="H191" i="1"/>
  <c r="H189" i="1" s="1"/>
  <c r="K191" i="1"/>
  <c r="K189" i="1" s="1"/>
  <c r="E194" i="1"/>
  <c r="E192" i="1" s="1"/>
  <c r="H194" i="1"/>
  <c r="H192" i="1" s="1"/>
  <c r="K194" i="1"/>
  <c r="K192" i="1" s="1"/>
  <c r="E198" i="1"/>
  <c r="E195" i="1" s="1"/>
  <c r="K91" i="1"/>
  <c r="K196" i="1"/>
  <c r="M196" i="1" s="1"/>
  <c r="K197" i="1"/>
  <c r="M197" i="1" s="1"/>
  <c r="H198" i="1"/>
  <c r="H195" i="1" s="1"/>
  <c r="K198" i="1"/>
  <c r="M191" i="1" l="1"/>
  <c r="M189" i="1" s="1"/>
  <c r="M185" i="1"/>
  <c r="M183" i="1" s="1"/>
  <c r="M172" i="1"/>
  <c r="M163" i="1"/>
  <c r="M146" i="1" s="1"/>
  <c r="H48" i="1"/>
  <c r="M41" i="1"/>
  <c r="E7" i="1"/>
  <c r="H146" i="1"/>
  <c r="M177" i="1"/>
  <c r="M154" i="1"/>
  <c r="M52" i="1"/>
  <c r="E48" i="1"/>
  <c r="E47" i="1" s="1"/>
  <c r="M37" i="1"/>
  <c r="M13" i="1"/>
  <c r="M160" i="1"/>
  <c r="K48" i="1"/>
  <c r="H91" i="1"/>
  <c r="M180" i="1"/>
  <c r="M117" i="1"/>
  <c r="K110" i="1"/>
  <c r="K109" i="1" s="1"/>
  <c r="H67" i="1"/>
  <c r="E128" i="1"/>
  <c r="H110" i="1"/>
  <c r="H109" i="1" s="1"/>
  <c r="H108" i="1" s="1"/>
  <c r="M83" i="1"/>
  <c r="M40" i="1"/>
  <c r="M194" i="1"/>
  <c r="M192" i="1" s="1"/>
  <c r="M188" i="1"/>
  <c r="M186" i="1" s="1"/>
  <c r="H164" i="1"/>
  <c r="M153" i="1"/>
  <c r="E110" i="1"/>
  <c r="M17" i="1"/>
  <c r="E164" i="1"/>
  <c r="K128" i="1"/>
  <c r="M124" i="1"/>
  <c r="M71" i="1"/>
  <c r="H27" i="1"/>
  <c r="H6" i="1" s="1"/>
  <c r="H5" i="1" s="1"/>
  <c r="K146" i="1"/>
  <c r="H128" i="1"/>
  <c r="K67" i="1"/>
  <c r="M39" i="1"/>
  <c r="M32" i="1"/>
  <c r="M15" i="1"/>
  <c r="M27" i="1"/>
  <c r="H47" i="1"/>
  <c r="M69" i="1"/>
  <c r="M50" i="1"/>
  <c r="E91" i="1"/>
  <c r="E146" i="1"/>
  <c r="E109" i="1" s="1"/>
  <c r="E108" i="1" s="1"/>
  <c r="M113" i="1"/>
  <c r="M110" i="1" s="1"/>
  <c r="M167" i="1"/>
  <c r="M164" i="1" s="1"/>
  <c r="M131" i="1"/>
  <c r="M128" i="1" s="1"/>
  <c r="K182" i="1"/>
  <c r="H182" i="1"/>
  <c r="E182" i="1"/>
  <c r="K195" i="1"/>
  <c r="M198" i="1"/>
  <c r="M195" i="1" s="1"/>
  <c r="M91" i="1"/>
  <c r="M67" i="1" l="1"/>
  <c r="N109" i="1"/>
  <c r="K108" i="1"/>
  <c r="K47" i="1"/>
  <c r="K5" i="1" s="1"/>
  <c r="E6" i="1"/>
  <c r="E5" i="1" s="1"/>
  <c r="E199" i="1" s="1"/>
  <c r="M48" i="1"/>
  <c r="K199" i="1"/>
  <c r="H199" i="1"/>
  <c r="M182" i="1"/>
  <c r="E200" i="1" l="1"/>
  <c r="E201" i="1" s="1"/>
  <c r="K200" i="1"/>
  <c r="K201" i="1" s="1"/>
  <c r="H200" i="1"/>
  <c r="H201" i="1" s="1"/>
  <c r="M109" i="1"/>
  <c r="M108" i="1" s="1"/>
  <c r="M6" i="1"/>
  <c r="M47" i="1"/>
  <c r="M5" i="1" l="1"/>
  <c r="M199" i="1" s="1"/>
  <c r="M200" i="1" l="1"/>
  <c r="M201" i="1" s="1"/>
</calcChain>
</file>

<file path=xl/sharedStrings.xml><?xml version="1.0" encoding="utf-8"?>
<sst xmlns="http://schemas.openxmlformats.org/spreadsheetml/2006/main" count="560" uniqueCount="275">
  <si>
    <t>TOTAL</t>
  </si>
  <si>
    <t>Duration</t>
  </si>
  <si>
    <t>TOTAL COST</t>
  </si>
  <si>
    <t>Quantity</t>
  </si>
  <si>
    <t>Unit Cost</t>
  </si>
  <si>
    <t>Total</t>
  </si>
  <si>
    <t>DESCRIPTION</t>
  </si>
  <si>
    <t>N°</t>
  </si>
  <si>
    <t>1.1</t>
  </si>
  <si>
    <t xml:space="preserve">Integrating gender in civil registration statistics (Burundi and South Sudan) </t>
  </si>
  <si>
    <t>CAPACITY BUILDING FOR GENDER STATISTICS</t>
  </si>
  <si>
    <t xml:space="preserve">Integrating gender in civil registration statistics (Burundi) </t>
  </si>
  <si>
    <t>Training stakeholders on gender and civil registration</t>
  </si>
  <si>
    <t>International consultant</t>
  </si>
  <si>
    <t>National consultant</t>
  </si>
  <si>
    <t>Hotel convening (logistic, facilities, meals, etc.) cost</t>
  </si>
  <si>
    <t>Unit Cost (USD)</t>
  </si>
  <si>
    <t>Training of trainers on gender and civil registration</t>
  </si>
  <si>
    <t>DSA : $50 DSA/participants over 10 days</t>
  </si>
  <si>
    <t>Hotel convening (logistic, facilities, meals, etc.) cost package per day</t>
  </si>
  <si>
    <t xml:space="preserve">DSA : $165/day </t>
  </si>
  <si>
    <t>Travel for 3 missions</t>
  </si>
  <si>
    <t>International consultant fees at $ 5000 per month</t>
  </si>
  <si>
    <t>Fees at $ 5000 per month</t>
  </si>
  <si>
    <t>Internal travels</t>
  </si>
  <si>
    <t xml:space="preserve">DSA </t>
  </si>
  <si>
    <t xml:space="preserve">Integrating gender in civil registration statistics (South Sudan) </t>
  </si>
  <si>
    <t xml:space="preserve">Integrating Gender in Labour Statistics and Census (Zimbabwe and Mozambique) </t>
  </si>
  <si>
    <t>1.2</t>
  </si>
  <si>
    <t xml:space="preserve">Integrating Gender in Labour Statistics Mozambique </t>
  </si>
  <si>
    <t>Questionnaire design, data collection, analysis and report compilation, incl. software</t>
  </si>
  <si>
    <t>Training of statisticians as trainers on gender and labour statistics including Time use</t>
  </si>
  <si>
    <t xml:space="preserve">International consultant to customize, implement and train on the UNSD tool for time use </t>
  </si>
  <si>
    <t>Questionnaire design and validation workshop</t>
  </si>
  <si>
    <t>DSA : $50 DSA/participants 2 times in 2022 and 2023</t>
  </si>
  <si>
    <t>DSA : $50 DSA/participants 3 times from 2022 to 2024</t>
  </si>
  <si>
    <t>Additional cost for TUS module</t>
  </si>
  <si>
    <t>Data collection, analysis and report compilation,  incl. Software</t>
  </si>
  <si>
    <t>Integrating Gender in Labour Statistics Zimbabwe</t>
  </si>
  <si>
    <t>Mainstreaming gender in Population Census from Questionnaire design to data analysis and report</t>
  </si>
  <si>
    <t>International consultant travel for 3 missions</t>
  </si>
  <si>
    <t>Additional cost for gender dimension into Population Census</t>
  </si>
  <si>
    <t>Local consultant fees</t>
  </si>
  <si>
    <t>National technical workshop on gender statistics to present a report /dissemination of a report e.g., gender in the NSDS; gender statistics strategy</t>
  </si>
  <si>
    <t xml:space="preserve">DSA : $50 DSA/participants 1 time </t>
  </si>
  <si>
    <t>1.3</t>
  </si>
  <si>
    <t xml:space="preserve">Development of tools and manuals for time use studies </t>
  </si>
  <si>
    <t>Consultants fees to customize and update the UNSD tool for time use at regional level</t>
  </si>
  <si>
    <t xml:space="preserve">Development strategies/guidelines for gender mainstreaming in NSDS </t>
  </si>
  <si>
    <t>(working with PARIS21 to customize the guidelines for the Africa region)</t>
  </si>
  <si>
    <t>Regional High level policy dialogue</t>
  </si>
  <si>
    <t>Interpretation</t>
  </si>
  <si>
    <t>Ticket</t>
  </si>
  <si>
    <t>DSA : $165 DSA/participants</t>
  </si>
  <si>
    <t>Regional technical consultation on Gender statistics in transition states</t>
  </si>
  <si>
    <t>Gender Strategies for National Statistical System (NSS) at regional level</t>
  </si>
  <si>
    <t>Consultant to support development / strengthening gender statistics plan for NSDS</t>
  </si>
  <si>
    <t>DSA : $165 DSA/participants/day during 3 days</t>
  </si>
  <si>
    <t>Interpretation: 4000/day during 3 days</t>
  </si>
  <si>
    <t>Hotel convening (logistic, facilities, meals, etc.) cost including cost of the venue</t>
  </si>
  <si>
    <t>Development of Gender Monitoring System</t>
  </si>
  <si>
    <t>GENDER MONITORING AND REPORTING SYSTEMS</t>
  </si>
  <si>
    <t>2.1</t>
  </si>
  <si>
    <t xml:space="preserve">Burundi </t>
  </si>
  <si>
    <t xml:space="preserve">Establishment of coordination and governance mechanisms for gender statistics and reporting  </t>
  </si>
  <si>
    <t>Build capacity at institutional level (Ministry of gender, NSO, CSO)</t>
  </si>
  <si>
    <t xml:space="preserve">Support to design the national gender indicator framework </t>
  </si>
  <si>
    <t>National technical workshops on gender indicator framework</t>
  </si>
  <si>
    <t>Establishment of the baseline of the national gender indicators including the MSGIA</t>
  </si>
  <si>
    <t>DSA : $50 DSA/participants 2 times (in 2023 and in 2024)</t>
  </si>
  <si>
    <t>DSA : $50 DSA/participants 3 times over 3 days</t>
  </si>
  <si>
    <t>Logistics for Advisory Gender Statistics Meetings (1 meeting per year)</t>
  </si>
  <si>
    <t xml:space="preserve">Logistics for Technical Gender Statistics Meetings (quarterly) Concept harmonization and Data validation </t>
  </si>
  <si>
    <t xml:space="preserve">International consultant (The activities include strengthening the country reporting system for gender)  </t>
  </si>
  <si>
    <t>South Sudan</t>
  </si>
  <si>
    <t>Mozambique</t>
  </si>
  <si>
    <t>Zimbabwe</t>
  </si>
  <si>
    <t>Update on Gender and Statistics Glossary</t>
  </si>
  <si>
    <t>Consultant fees to update the gender and statistics glossary</t>
  </si>
  <si>
    <t>2.2</t>
  </si>
  <si>
    <t>Production of Gender Reports</t>
  </si>
  <si>
    <t xml:space="preserve">International consultant (Conduct a situation analysis of the monitoring systems; The activities include strengthening the country reporting system for gender; Production of Gender Fact Sheets / gender status report)  </t>
  </si>
  <si>
    <t>Fees at $ 2000 per month</t>
  </si>
  <si>
    <t>National consultant to support the international consultant (Conduct a situation analysis of the monitoring systems; Production of Gender Fact Sheets / gender status report)</t>
  </si>
  <si>
    <t>DSA : $50 DSA/participants  3 times (2 times in 2022; 1 time in 2023)</t>
  </si>
  <si>
    <t>PROJECT MANAGEMENT</t>
  </si>
  <si>
    <t>Audit</t>
  </si>
  <si>
    <t>Completion report</t>
  </si>
  <si>
    <t>UNECA Fees</t>
  </si>
  <si>
    <t>SUB-TOTAL</t>
  </si>
  <si>
    <t>Component</t>
  </si>
  <si>
    <t>Workstream</t>
  </si>
  <si>
    <t>Cost  (USD m)</t>
  </si>
  <si>
    <t>Total  (USD m)</t>
  </si>
  <si>
    <t>Component 1: Capacity Building for Gender Statistics</t>
  </si>
  <si>
    <r>
      <t>Subcomponent 1.1: Integrating gender in civil registration statistics (Burundi and South Sudan)</t>
    </r>
    <r>
      <rPr>
        <sz val="10"/>
        <color rgb="FF000000"/>
        <rFont val="Times New Roman"/>
        <family val="1"/>
      </rPr>
      <t xml:space="preserve"> </t>
    </r>
  </si>
  <si>
    <t>Develop tools and manuals for mainstreaming gender in Civil registration data collection, analysis and reporting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</si>
  <si>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rgb="FF000000"/>
        <rFont val="Times New Roman"/>
        <family val="1"/>
      </rPr>
      <t xml:space="preserve">Training of trainers on gender and civil registration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</si>
  <si>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rgb="FF000000"/>
        <rFont val="Times New Roman"/>
        <family val="1"/>
      </rPr>
      <t>Training stakeholders on gender and civil registration</t>
    </r>
  </si>
  <si>
    <t xml:space="preserve">$200,000 per country </t>
  </si>
  <si>
    <r>
      <t xml:space="preserve">Subcomponent 1.2: Integrating Gender in Labour Statistics and Census (Zimbabwe and Mozambique) </t>
    </r>
    <r>
      <rPr>
        <sz val="10"/>
        <color rgb="FF000000"/>
        <rFont val="Times New Roman"/>
        <family val="1"/>
      </rPr>
      <t>($120,000)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</si>
  <si>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Development of tools and manuals for time use studies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</si>
  <si>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Customize, implement and train on the UNSD tool for time use at Country level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</si>
  <si>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 xml:space="preserve">Questionnaire design, data collection, analysis and report compilation, incl. software: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</si>
  <si>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Development of tools for integrating gender into Census (Zimbabwe)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</si>
  <si>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Training of trainers on gender and labour statistics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</si>
  <si>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Training statisticians on gender and labour statistics   </t>
    </r>
  </si>
  <si>
    <t xml:space="preserve">Subcomponent 1.3: Gender Strategies for NSDS  </t>
  </si>
  <si>
    <t>(working with PARIS21 to customize for the guidelines for the Africa region)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</si>
  <si>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A standalone NSDS or a gender sensitive NSDS</t>
    </r>
    <r>
      <rPr>
        <sz val="8"/>
        <color theme="1"/>
        <rFont val="Calibri"/>
        <family val="2"/>
        <scheme val="minor"/>
      </rPr>
      <t> </t>
    </r>
  </si>
  <si>
    <t>Regional training on Gender statistics</t>
  </si>
  <si>
    <t>$3,500 @participant X 54 countries</t>
  </si>
  <si>
    <t>Regional Dialogue on Gender statistics</t>
  </si>
  <si>
    <t xml:space="preserve">$3,500 X2 participants X 54 countries  </t>
  </si>
  <si>
    <t>National dialogue on gender statistics</t>
  </si>
  <si>
    <t>$10,000 per country (roundtable or workshop to present a report /dissemination of a report e.g., gender in the NSDS; gender statistics strategy and national level)</t>
  </si>
  <si>
    <r>
      <t>Component 2: Gender Monitoring and reporting Systems</t>
    </r>
    <r>
      <rPr>
        <sz val="8"/>
        <color theme="1"/>
        <rFont val="Calibri"/>
        <family val="2"/>
        <scheme val="minor"/>
      </rPr>
      <t> </t>
    </r>
  </si>
  <si>
    <t xml:space="preserve">Subcomponent 2.1:  Development of Gender Monitoring Systems </t>
  </si>
  <si>
    <t>Support implementation of MSGIA for 4 countries</t>
  </si>
  <si>
    <r>
      <t>Development of country reporting systems for gender</t>
    </r>
    <r>
      <rPr>
        <sz val="8"/>
        <color theme="1"/>
        <rFont val="Calibri"/>
        <family val="2"/>
        <scheme val="minor"/>
      </rPr>
      <t> </t>
    </r>
    <r>
      <rPr>
        <sz val="10"/>
        <color theme="1"/>
        <rFont val="Times New Roman"/>
        <family val="1"/>
      </rPr>
      <t xml:space="preserve"> </t>
    </r>
  </si>
  <si>
    <r>
      <t>Establishment of coordination and governance mechanisms for gender statistics and reporting</t>
    </r>
    <r>
      <rPr>
        <sz val="8"/>
        <color theme="1"/>
        <rFont val="Calibri"/>
        <family val="2"/>
        <scheme val="minor"/>
      </rPr>
      <t> </t>
    </r>
    <r>
      <rPr>
        <sz val="10"/>
        <color theme="1"/>
        <rFont val="Times New Roman"/>
        <family val="1"/>
      </rPr>
      <t xml:space="preserve"> </t>
    </r>
  </si>
  <si>
    <t xml:space="preserve">Support to design the indicator framework </t>
  </si>
  <si>
    <t xml:space="preserve">Subcomponent 2.2: Production of Gender Reports </t>
  </si>
  <si>
    <t>Conduct a situation analysis of the monitoring systems</t>
  </si>
  <si>
    <t>Production of Gender Fact Sheets / gender status report</t>
  </si>
  <si>
    <r>
      <t xml:space="preserve">Project Management Marc Mary </t>
    </r>
    <r>
      <rPr>
        <sz val="10"/>
        <color theme="1"/>
        <rFont val="Times New Roman"/>
        <family val="1"/>
      </rPr>
      <t> </t>
    </r>
  </si>
  <si>
    <t xml:space="preserve"> Project coordination </t>
  </si>
  <si>
    <t xml:space="preserve">Project Monitoring </t>
  </si>
  <si>
    <r>
      <t> </t>
    </r>
    <r>
      <rPr>
        <sz val="10"/>
        <color theme="1"/>
        <rFont val="Calibri"/>
        <family val="2"/>
        <scheme val="minor"/>
      </rPr>
      <t>Marc, These are just the consultants fees.. what about the convening  costs, travel, hotel etc?</t>
    </r>
  </si>
  <si>
    <r>
      <t> </t>
    </r>
    <r>
      <rPr>
        <sz val="10"/>
        <color theme="1"/>
        <rFont val="Calibri"/>
        <family val="2"/>
        <scheme val="minor"/>
      </rPr>
      <t xml:space="preserve"> For which country?</t>
    </r>
  </si>
  <si>
    <r>
      <t> </t>
    </r>
    <r>
      <rPr>
        <sz val="10"/>
        <color theme="1"/>
        <rFont val="Calibri"/>
        <family val="2"/>
        <scheme val="minor"/>
      </rPr>
      <t xml:space="preserve"> Apolo, please clarify which countries are covered under these activities.</t>
    </r>
  </si>
  <si>
    <r>
      <t> </t>
    </r>
    <r>
      <rPr>
        <sz val="10"/>
        <color theme="1"/>
        <rFont val="Calibri"/>
        <family val="2"/>
        <scheme val="minor"/>
      </rPr>
      <t>Apolo, please confirm for how many/which countries?</t>
    </r>
  </si>
  <si>
    <r>
      <t> </t>
    </r>
    <r>
      <rPr>
        <sz val="10"/>
        <color theme="1"/>
        <rFont val="Calibri"/>
        <family val="2"/>
        <scheme val="minor"/>
      </rPr>
      <t xml:space="preserve"> For all countries?</t>
    </r>
  </si>
  <si>
    <r>
      <t> </t>
    </r>
    <r>
      <rPr>
        <sz val="10"/>
        <color theme="1"/>
        <rFont val="Calibri"/>
        <family val="2"/>
        <scheme val="minor"/>
      </rPr>
      <t>Let us see this with William</t>
    </r>
  </si>
  <si>
    <t>CONTINGENCY (2.50% of the total cost of the project)</t>
  </si>
  <si>
    <t>Component/Activity </t>
  </si>
  <si>
    <t xml:space="preserve">Target </t>
  </si>
  <si>
    <t>Category</t>
  </si>
  <si>
    <t xml:space="preserve">Total </t>
  </si>
  <si>
    <t>% total-remark</t>
  </si>
  <si>
    <t>Component 1: Capacity Buildign For gender Statisctics</t>
  </si>
  <si>
    <t xml:space="preserve">Sub component 1.1 Integrating gender in Civil registration statistics </t>
  </si>
  <si>
    <t xml:space="preserve">Activtiy 1.1.1 International consultant  to provide technical assistince to  the Burundi  statistics office  </t>
  </si>
  <si>
    <t xml:space="preserve">services </t>
  </si>
  <si>
    <t>services</t>
  </si>
  <si>
    <t xml:space="preserve">Activtiy 1.1.2 National consultant  to provide technical assistince to  the Burundi  statistics office  </t>
  </si>
  <si>
    <t xml:space="preserve">Activtiy 1.1.3 Training of trainers In Burundi   on  gender and civil registration(workshop costs) </t>
  </si>
  <si>
    <t xml:space="preserve">Activtiy 1.1.4 Training of stakeholders  In Burundi  on  gender and civil registration  workshop costs) </t>
  </si>
  <si>
    <t>Activtiy 1.1.5  Consultant to develep a gender plan for the Burundi NSDS</t>
  </si>
  <si>
    <t xml:space="preserve">Activtiy 1.1.6 National Technical Workshop to dissemiante the Gender mainstreamign plan for the Burundi NSDS </t>
  </si>
  <si>
    <t xml:space="preserve">Activtiy 1.1.7 International consultant  to provide technical assistince to  the South Sudan  statistics office  </t>
  </si>
  <si>
    <t xml:space="preserve">Activtiy 1.1.8 National consultant  to provide technical assistince to  the South Sudan  statistics office  </t>
  </si>
  <si>
    <t xml:space="preserve">Activtiy 1.1.9 Training of trainers In South Sudan    on  gender and civil registration(workshop costs) </t>
  </si>
  <si>
    <t xml:space="preserve">Activtiy 1.1.10 Training of stakeholders  In Burundi  on  gender and civil registration  workshop costs) </t>
  </si>
  <si>
    <t>Activtiy 1.1.11  Consultant to develep a gender plan for the South Sudan i NSDS</t>
  </si>
  <si>
    <t xml:space="preserve">Activtiy 1.1.12 National Technical Workshop to dissemiante the Gender mainstreamign plan for the South Sudan  NSDS </t>
  </si>
  <si>
    <t xml:space="preserve"> Sub Componet 1.2 Integrating Gender in Labour Statistics and Census (Zimbabwe and Mozambique) </t>
  </si>
  <si>
    <t xml:space="preserve">Activity 1.2.1 International consultant to  customise, implement and train of the UNSD tool for time use  In Mozambique </t>
  </si>
  <si>
    <t>Activtiy 1.2.2 two weeks Training  workshops for statisticians as trainers on gender and labour statistics including Time use</t>
  </si>
  <si>
    <t xml:space="preserve"> Activtiy 1.2.3 Tme use questionnaire design and validation workshop in mozambique </t>
  </si>
  <si>
    <t xml:space="preserve">Activtiy 1.2.4 Conbtribution to time use module in  LFS </t>
  </si>
  <si>
    <t xml:space="preserve"> Activtiy 1.2.6  National Technical Workshop to dissemiante the Gender mainstreamign plan for the Mozambique   NSDS </t>
  </si>
  <si>
    <t>Activtiy 1.2.5   Consultant to develep a gender plan for the Mozambique  NSDS</t>
  </si>
  <si>
    <t>Activity 1.2.7  International consultant to  customise, implement and train of the UNSD tool for time use  In Zimbabwe</t>
  </si>
  <si>
    <t>Activtiy 1.2.8 two weeks Training  workshops for statisticians as trainers on gender and labour statistics including Time use</t>
  </si>
  <si>
    <t xml:space="preserve"> Activtiy 1.2.9 Tme use questionnaire design and validation workshop in Zimbabwe</t>
  </si>
  <si>
    <t xml:space="preserve">Activtiy 1.2. 10 Conbtribution to time use module in  LFS </t>
  </si>
  <si>
    <t>Activtiy 1.2.11   Consultant to develep a gender plan for the Zimbabwe i NSDS</t>
  </si>
  <si>
    <t xml:space="preserve"> International consultant to support Mainstreaming gender in Population Census from Questionnaire design to data analysis and report</t>
  </si>
  <si>
    <t xml:space="preserve"> Sub Component 1.3  Gender Strategies for National Statistical System (NSS) at regional level</t>
  </si>
  <si>
    <t>Contribution to the Zimbabwe census for gender gender dimension into Population Census</t>
  </si>
  <si>
    <t xml:space="preserve"> Activtiy 1.2.12  National Technical Workshop to dissemiante the Gender mainstreamign plan for the Zimbabwe NSDS </t>
  </si>
  <si>
    <t xml:space="preserve"> Activtiy 1.3.1 Development of  tools and manuals - Consultants fees to customize and update the UNSD tool for time use at regional level</t>
  </si>
  <si>
    <t xml:space="preserve">Activtiy 1.3.2  Development strategies/guidelines for gender mainstreaming in NSDS- Consultant  fees  </t>
  </si>
  <si>
    <t>Activtiy 1.3.3 Regional technical consultation on Gender statistics in transition states</t>
  </si>
  <si>
    <t>Activtiy 1.3.4  Consultant to update on Gender and Statistics Glossary</t>
  </si>
  <si>
    <t xml:space="preserve">Sub Componet 2.1 Development of Gender Monitroign Systems </t>
  </si>
  <si>
    <t>Activity 2.1.1   Consultant   to Support to design the national gender indicator framework  In Burundi  (Conduct a situation analysis of the monitoring systems; The activities include strengthening the country reporting system for gender</t>
  </si>
  <si>
    <t>serrviuces</t>
  </si>
  <si>
    <t xml:space="preserve">Activity 2.1.2 National technical workshops on gender indicator framework Burundi </t>
  </si>
  <si>
    <t xml:space="preserve">Activity 2.1.3 Establishment of the baseline of the national gender indicators including the MSGIA ( 50 participants  two workshops) </t>
  </si>
  <si>
    <t xml:space="preserve">Activity 2.1.4 Establishment of coordination and governance mechanisms for gender statistics and reporting - Burundi  </t>
  </si>
  <si>
    <t xml:space="preserve">Activity 2.1.5 Build capacity at institutional level (Ministry of gender, NSO, CSO) on gender   reporting  ( 150 participants per year) - Burundi </t>
  </si>
  <si>
    <t>Activity 2.1.6   Consultant   to Support to design the national gender indicator framework  In South Sudan  (Conduct a situation analysis of the monitoring systems; The activities include strengthening the country reporting system for gender</t>
  </si>
  <si>
    <t xml:space="preserve">Activity 2.1.7National technical workshops on gender indicator framework- South Sudan </t>
  </si>
  <si>
    <t xml:space="preserve">Activity 2.1.8  Establishment of the baseline of the national gender indicators including the MSGIA ( 50 participants  two workshops) </t>
  </si>
  <si>
    <t xml:space="preserve">Activity 2.1.9 Establishment of coordination and governance mechanisms for gender statistics and reporting - South Sudan </t>
  </si>
  <si>
    <t xml:space="preserve">Activity 2.1.10 Build capacity at institutional level (Ministry of gender, NSO, CSO) on gender   reporting  ( 150 participants per year) - South Sudan </t>
  </si>
  <si>
    <t xml:space="preserve">Activity 2.1.13 Establishment of the baseline of the national gender indicators including the MSGIA ( 50 participants  two workshops) </t>
  </si>
  <si>
    <t xml:space="preserve">Activity 2.1.15 Build capacity at institutional level (Ministry of gender, NSO, CSO) on gender   reporting  ( 150 participants per year) -Mozambique </t>
  </si>
  <si>
    <t xml:space="preserve">Activity 2.1.14 Establishment of coordination and governance mechanisms for gender statistics and reporting - Mozambique </t>
  </si>
  <si>
    <t xml:space="preserve">Activity 2.1.12 National technical workshops on gender indicator framework-  Mozambique </t>
  </si>
  <si>
    <t>Activity 2.1.11   Consultant   to Support to design the national gender indicator framework  In Mozambique  (Conduct a situation analysis of the monitoring systems; The activities include strengthening the country reporting system for gender</t>
  </si>
  <si>
    <t xml:space="preserve">Activity 2.1.12 National technical workshops on gender indicator framework-  Zimbabwe </t>
  </si>
  <si>
    <t>Activity 2.1.15 Build capacity at institutional level (Ministry of gender, NSO, CSO) on gender   reporting  ( 150 participants per year) -Zimbabwe</t>
  </si>
  <si>
    <t>Activity 2.1.14 Establishment of coordination and governance mechanisms for gender statistics and reporting - Zimbabwe</t>
  </si>
  <si>
    <t xml:space="preserve"> Sub Component 2.2 Production of Gender Reports</t>
  </si>
  <si>
    <t xml:space="preserve">Monitoring and mid term review </t>
  </si>
  <si>
    <t xml:space="preserve"> Activtiy 2.2.1 National consultants  in the 4 countries  to support the international consultant (Conduct a situation analysis of the monitoring systems; Production of Gender Fact Sheets / gender status report)</t>
  </si>
  <si>
    <t xml:space="preserve">Services </t>
  </si>
  <si>
    <t xml:space="preserve">South Sudan </t>
  </si>
  <si>
    <t xml:space="preserve">Mozambique </t>
  </si>
  <si>
    <t xml:space="preserve">Zimbabwe </t>
  </si>
  <si>
    <t xml:space="preserve">Regional </t>
  </si>
  <si>
    <t>COMPONENT 1. CAPACITY BUILDING FOR GENDER STATISTICS</t>
  </si>
  <si>
    <t xml:space="preserve">Activity 2.1.3 Establishment of the baseline of the national gender indicators including the MSGIA (50 participants  two workshops) </t>
  </si>
  <si>
    <t xml:space="preserve">Activity 2.1.7 National technical workshops on gender indicator framework- South Sudan </t>
  </si>
  <si>
    <t xml:space="preserve">Activity 2.1.12 National technical workshops on gender indicator framework-  </t>
  </si>
  <si>
    <t xml:space="preserve">Activity 2.1.14 Establishment of coordination and governance mechanisms for gender statistics and reporting - </t>
  </si>
  <si>
    <t xml:space="preserve">Activity 2.1.15 Build capacity at institutional level (Ministry of gender, NSO, CSO) on gender   reporting  ( 150 participants per year) </t>
  </si>
  <si>
    <t>COMPONENT 2. GENDER MONITORING AND REPORTING SYSTEMS</t>
  </si>
  <si>
    <t xml:space="preserve">Activity 1.1.10 Training of stakeholders   SS  on  gender and civil registration  workshop costs) </t>
  </si>
  <si>
    <t>Activity 1.1.11  Consultant to develop a gender plan for the South Sudan  NSDS</t>
  </si>
  <si>
    <t xml:space="preserve">Activity 1.1.12 National Technical Workshop to disseminate the Gender mainstreaming plan for the South Sudan  NSDS </t>
  </si>
  <si>
    <t xml:space="preserve">Activity 1.2.1 International consultant to  customize, implement and train of the UNSD tool for time use  In Mozambique </t>
  </si>
  <si>
    <t>Activity 1.2.2 two weeks Training  workshops for statisticians as trainers on gender and labor statistics including Time use</t>
  </si>
  <si>
    <t xml:space="preserve"> Activity 1.2.3 Time use questionnaire design and validation workshop in Mozambique </t>
  </si>
  <si>
    <t xml:space="preserve">Activity 1.2.4 Contribution to time use module in  LFS </t>
  </si>
  <si>
    <t>Activity 1.2.5   Consultant to develop a gender plan for the Mozambique  NSDS</t>
  </si>
  <si>
    <t xml:space="preserve"> Activity 1.2.6  National Technical Workshop to disseminate the Gender mainstreaming plan for the Mozambique   NSDS </t>
  </si>
  <si>
    <t>Activity 1.2.7  International consultant to  customize, implement and train of the UNSD tool for time use  In Zimbabwe</t>
  </si>
  <si>
    <t xml:space="preserve"> Activity 1.2.9 Time use questionnaire design and validation workshop in Zimbabwe</t>
  </si>
  <si>
    <t xml:space="preserve">Activity 1.2. 10 Contribution to time use module in  LFS </t>
  </si>
  <si>
    <t>Activity 1.2.11   Consultant to develop a gender plan for the Zimbabwe I NSDS</t>
  </si>
  <si>
    <t xml:space="preserve"> Activity 1.2.12  National Technical Workshop to disseminate the Gender mainstreaming plan for the Zimbabwe NSDS </t>
  </si>
  <si>
    <t xml:space="preserve"> Activity 1.3.1 Development of  tools and manuals - Consultants fees to customize and update the UNSD tool for time use at regional level</t>
  </si>
  <si>
    <t xml:space="preserve">Activity 1.3.2  Development strategies/guidelines for gender mainstreaming in NSDS- Consultant  fees  </t>
  </si>
  <si>
    <t>Activity 1.3.3 Regional technical consultation on Gender statistics in transition states</t>
  </si>
  <si>
    <t>Activity 1.3.4  Consultant to update on Gender and Statistics Glossary</t>
  </si>
  <si>
    <t xml:space="preserve"> Activity 2.2.1 National consultant  to support the international consultant (Conduct a situation analysis of the monitoring systems; Production of Gender Fact Sheets / gender status report)</t>
  </si>
  <si>
    <t xml:space="preserve"> Activity 2.2.2  National consultant  to support the international consultant (Conduct a situation analysis of the monitoring systems; Production of Gender Fact Sheets / gender status report)</t>
  </si>
  <si>
    <t xml:space="preserve"> Activity 2.2.3 National consultant  to support the international consultant (Conduct a situation analysis of the monitoring systems; Production of Gender Fact Sheets / gender status report)</t>
  </si>
  <si>
    <t xml:space="preserve"> Activity 2.2.4 National consultant  to support the international consultant (Conduct a situation analysis of the monitoring systems; Production of Gender Fact Sheets / gender status report)</t>
  </si>
  <si>
    <t xml:space="preserve">Activity 1.1.1 International consultant  to provide technical assistance to  the Burundi  statistics office  </t>
  </si>
  <si>
    <t xml:space="preserve">Activity 1.1.2 National consultant  to provide technical assistance to  the Burundi  statistics office  </t>
  </si>
  <si>
    <t xml:space="preserve">Activity 1.1.3 Training of trainers In Burundi   on  gender and civil registration(workshop costs) </t>
  </si>
  <si>
    <t xml:space="preserve">Activity 1.1.4 Training of stakeholders  In Burundi  on  gender and civil registration  workshop costs) </t>
  </si>
  <si>
    <t>Activity 1.1.5  Consultant to develop a gender plan for the Burundi NSDS</t>
  </si>
  <si>
    <t xml:space="preserve">Activity 1.1.6 National Technical Workshop to disseminate the Gender mainstreaming plan for the Burundi NSDS </t>
  </si>
  <si>
    <t xml:space="preserve">Activity 1.1.7 International consultant  to provide technical assistance to  the South Sudan  statistics office  </t>
  </si>
  <si>
    <t xml:space="preserve">Activity 1.1.8 National consultant  to provide technical assistance to  the South Sudan  statistics office  </t>
  </si>
  <si>
    <t xml:space="preserve">Activity 1.1.9 Training of trainers  on  gender and civil registration(workshop costs) </t>
  </si>
  <si>
    <t>Activity 1.2.8  two weeks Training  workshops for statisticians as trainers on gender and labor statistics including Time use</t>
  </si>
  <si>
    <t xml:space="preserve">UNECA Contribution </t>
  </si>
  <si>
    <t>Sub Component 2.1 Development of Gender Monitoring Systems ($803,395</t>
  </si>
  <si>
    <t xml:space="preserve"> Sub Component 1.3  Gender Strategies for National Statistical System (NSS) at regional level ($209530 </t>
  </si>
  <si>
    <t xml:space="preserve"> Sub Component 1.2 Integrating Gender in Labor Statistics and Census (Zimbabwe and Mozambique)  ($327880) </t>
  </si>
  <si>
    <t xml:space="preserve">Sub component 1.1 Integrating gender in Civil registration statistics ($ 420,930)  </t>
  </si>
  <si>
    <t xml:space="preserve"> Sub Component 2.2 Production of Gender Reports ( $ 144,000) </t>
  </si>
  <si>
    <t>COMPONENT 3. PROJECT MANAGEMENT ($104,000)</t>
  </si>
  <si>
    <t>USD ’000</t>
  </si>
  <si>
    <t>UA ’000</t>
  </si>
  <si>
    <t xml:space="preserve">% of </t>
  </si>
  <si>
    <t>CATEGORY</t>
  </si>
  <si>
    <t>TSF Pillar III</t>
  </si>
  <si>
    <t>UNECA</t>
  </si>
  <si>
    <t>Services*</t>
  </si>
  <si>
    <t>Goods**</t>
  </si>
  <si>
    <t>Operating Costs***</t>
  </si>
  <si>
    <t xml:space="preserve">Sub Total </t>
  </si>
  <si>
    <t>Contingencies</t>
  </si>
  <si>
    <t>TOTAL COSTS</t>
  </si>
  <si>
    <t>Expenditure schedule by component [amounts in ‘000 UA equivalents]</t>
  </si>
  <si>
    <t>Project Costs Estimates by Component and Sources</t>
  </si>
  <si>
    <t>S/N</t>
  </si>
  <si>
    <t>UNECA[1]</t>
  </si>
  <si>
    <t>%Base</t>
  </si>
  <si>
    <t> I</t>
  </si>
  <si>
    <t> II</t>
  </si>
  <si>
    <t>Component 2: Gender Monitoring and reporting Systems</t>
  </si>
  <si>
    <t>III</t>
  </si>
  <si>
    <t xml:space="preserve">Component 3: Project Management </t>
  </si>
  <si>
    <t>Sub-Total</t>
  </si>
  <si>
    <t>Contingency (2.5%)</t>
  </si>
  <si>
    <t xml:space="preserve">[1] UNECA will make in kind contribution through its staff salaries, office space, travel of its staff and communication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</si>
</sst>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Symbol"/>
      <family val="1"/>
      <charset val="2"/>
    </font>
    <font>
      <sz val="8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E4D0"/>
        <bgColor indexed="64"/>
      </patternFill>
    </fill>
    <fill>
      <patternFill patternType="solid">
        <fgColor rgb="FFFBCAA2"/>
        <bgColor indexed="64"/>
      </patternFill>
    </fill>
    <fill>
      <patternFill patternType="solid">
        <fgColor rgb="FFFDE9D1"/>
        <bgColor indexed="64"/>
      </patternFill>
    </fill>
    <fill>
      <patternFill patternType="solid">
        <fgColor rgb="FFFFF4CD"/>
        <bgColor indexed="64"/>
      </patternFill>
    </fill>
    <fill>
      <patternFill patternType="solid">
        <fgColor rgb="FFFCD3A4"/>
        <bgColor indexed="64"/>
      </patternFill>
    </fill>
    <fill>
      <patternFill patternType="solid">
        <fgColor rgb="FFFABD77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65911"/>
      </left>
      <right style="medium">
        <color rgb="FFF9B074"/>
      </right>
      <top style="medium">
        <color rgb="FFC65911"/>
      </top>
      <bottom style="medium">
        <color rgb="FFF9B074"/>
      </bottom>
      <diagonal/>
    </border>
    <border>
      <left/>
      <right/>
      <top style="medium">
        <color rgb="FFC65911"/>
      </top>
      <bottom style="medium">
        <color rgb="FFF9B074"/>
      </bottom>
      <diagonal/>
    </border>
    <border>
      <left/>
      <right style="medium">
        <color rgb="FFF9B074"/>
      </right>
      <top style="medium">
        <color rgb="FFC65911"/>
      </top>
      <bottom style="medium">
        <color rgb="FFF9B074"/>
      </bottom>
      <diagonal/>
    </border>
    <border>
      <left/>
      <right style="medium">
        <color rgb="FFC65911"/>
      </right>
      <top style="medium">
        <color rgb="FFC65911"/>
      </top>
      <bottom style="medium">
        <color rgb="FFF9B074"/>
      </bottom>
      <diagonal/>
    </border>
    <border>
      <left style="medium">
        <color rgb="FFC65911"/>
      </left>
      <right style="medium">
        <color rgb="FFF9B074"/>
      </right>
      <top/>
      <bottom/>
      <diagonal/>
    </border>
    <border>
      <left/>
      <right style="medium">
        <color rgb="FFF9B074"/>
      </right>
      <top/>
      <bottom/>
      <diagonal/>
    </border>
    <border>
      <left/>
      <right style="medium">
        <color rgb="FFC65911"/>
      </right>
      <top/>
      <bottom/>
      <diagonal/>
    </border>
    <border>
      <left style="medium">
        <color rgb="FFC65911"/>
      </left>
      <right style="medium">
        <color rgb="FFC65911"/>
      </right>
      <top style="medium">
        <color rgb="FFC65911"/>
      </top>
      <bottom style="medium">
        <color rgb="FFC65911"/>
      </bottom>
      <diagonal/>
    </border>
    <border>
      <left/>
      <right style="medium">
        <color rgb="FFC65911"/>
      </right>
      <top style="medium">
        <color rgb="FFC65911"/>
      </top>
      <bottom style="medium">
        <color rgb="FFC65911"/>
      </bottom>
      <diagonal/>
    </border>
    <border>
      <left style="medium">
        <color rgb="FFC65911"/>
      </left>
      <right style="medium">
        <color rgb="FFC65911"/>
      </right>
      <top/>
      <bottom style="medium">
        <color rgb="FFC65911"/>
      </bottom>
      <diagonal/>
    </border>
    <border>
      <left/>
      <right style="medium">
        <color rgb="FFC65911"/>
      </right>
      <top/>
      <bottom style="medium">
        <color rgb="FFC65911"/>
      </bottom>
      <diagonal/>
    </border>
    <border>
      <left style="medium">
        <color rgb="FFF9B074"/>
      </left>
      <right/>
      <top style="medium">
        <color rgb="FFC65911"/>
      </top>
      <bottom style="medium">
        <color rgb="FFF9B07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Font="1"/>
    <xf numFmtId="0" fontId="0" fillId="0" borderId="0" xfId="0" applyFill="1" applyBorder="1"/>
    <xf numFmtId="0" fontId="0" fillId="4" borderId="0" xfId="0" applyFill="1" applyBorder="1"/>
    <xf numFmtId="0" fontId="1" fillId="4" borderId="0" xfId="0" applyFont="1" applyFill="1"/>
    <xf numFmtId="0" fontId="1" fillId="2" borderId="0" xfId="0" applyFont="1" applyFill="1"/>
    <xf numFmtId="0" fontId="1" fillId="3" borderId="0" xfId="0" applyFont="1" applyFill="1"/>
    <xf numFmtId="0" fontId="0" fillId="4" borderId="1" xfId="0" applyFill="1" applyBorder="1"/>
    <xf numFmtId="0" fontId="0" fillId="4" borderId="2" xfId="0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2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left" indent="2"/>
    </xf>
    <xf numFmtId="0" fontId="0" fillId="0" borderId="0" xfId="0" applyFont="1" applyAlignment="1">
      <alignment horizontal="left"/>
    </xf>
    <xf numFmtId="0" fontId="1" fillId="0" borderId="0" xfId="0" applyFont="1" applyFill="1" applyBorder="1"/>
    <xf numFmtId="0" fontId="0" fillId="0" borderId="1" xfId="0" applyFill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/>
    <xf numFmtId="0" fontId="0" fillId="0" borderId="0" xfId="0" applyFont="1" applyAlignment="1">
      <alignment horizontal="left" indent="1"/>
    </xf>
    <xf numFmtId="0" fontId="0" fillId="0" borderId="1" xfId="0" applyFont="1" applyFill="1" applyBorder="1"/>
    <xf numFmtId="0" fontId="4" fillId="5" borderId="0" xfId="0" applyFont="1" applyFill="1"/>
    <xf numFmtId="0" fontId="4" fillId="5" borderId="1" xfId="0" applyFont="1" applyFill="1" applyBorder="1"/>
    <xf numFmtId="0" fontId="4" fillId="5" borderId="0" xfId="0" applyFont="1" applyFill="1" applyBorder="1"/>
    <xf numFmtId="0" fontId="4" fillId="5" borderId="2" xfId="0" applyFont="1" applyFill="1" applyBorder="1"/>
    <xf numFmtId="0" fontId="0" fillId="6" borderId="0" xfId="0" applyFill="1"/>
    <xf numFmtId="0" fontId="0" fillId="6" borderId="0" xfId="0" applyFill="1" applyBorder="1"/>
    <xf numFmtId="0" fontId="5" fillId="7" borderId="3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horizontal="left" vertical="center" wrapText="1" indent="4"/>
    </xf>
    <xf numFmtId="0" fontId="10" fillId="8" borderId="7" xfId="0" applyFont="1" applyFill="1" applyBorder="1" applyAlignment="1">
      <alignment horizontal="left" vertical="center" wrapText="1" indent="4"/>
    </xf>
    <xf numFmtId="0" fontId="12" fillId="8" borderId="7" xfId="0" applyFont="1" applyFill="1" applyBorder="1" applyAlignment="1">
      <alignment horizontal="left" vertical="center" wrapText="1" indent="2"/>
    </xf>
    <xf numFmtId="0" fontId="10" fillId="8" borderId="4" xfId="0" applyFont="1" applyFill="1" applyBorder="1" applyAlignment="1">
      <alignment vertical="center" wrapText="1"/>
    </xf>
    <xf numFmtId="3" fontId="0" fillId="0" borderId="0" xfId="0" applyNumberFormat="1"/>
    <xf numFmtId="0" fontId="10" fillId="8" borderId="7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0" fontId="5" fillId="8" borderId="5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9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7" fillId="0" borderId="0" xfId="0" applyFont="1"/>
    <xf numFmtId="3" fontId="1" fillId="0" borderId="0" xfId="0" applyNumberFormat="1" applyFont="1"/>
    <xf numFmtId="0" fontId="16" fillId="0" borderId="0" xfId="0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16" fillId="0" borderId="14" xfId="0" applyFont="1" applyBorder="1" applyAlignment="1">
      <alignment vertical="center"/>
    </xf>
    <xf numFmtId="0" fontId="17" fillId="9" borderId="14" xfId="0" applyFont="1" applyFill="1" applyBorder="1" applyAlignment="1">
      <alignment vertical="center" wrapText="1"/>
    </xf>
    <xf numFmtId="0" fontId="17" fillId="9" borderId="14" xfId="0" applyFont="1" applyFill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vertical="center"/>
    </xf>
    <xf numFmtId="3" fontId="16" fillId="0" borderId="14" xfId="0" applyNumberFormat="1" applyFont="1" applyBorder="1" applyAlignment="1">
      <alignment vertical="center"/>
    </xf>
    <xf numFmtId="3" fontId="17" fillId="0" borderId="14" xfId="0" applyNumberFormat="1" applyFont="1" applyBorder="1" applyAlignment="1">
      <alignment vertical="center"/>
    </xf>
    <xf numFmtId="0" fontId="17" fillId="17" borderId="14" xfId="0" applyFont="1" applyFill="1" applyBorder="1" applyAlignment="1">
      <alignment vertical="center" textRotation="90"/>
    </xf>
    <xf numFmtId="0" fontId="17" fillId="16" borderId="14" xfId="0" applyFont="1" applyFill="1" applyBorder="1" applyAlignment="1">
      <alignment vertical="center" textRotation="90"/>
    </xf>
    <xf numFmtId="0" fontId="17" fillId="6" borderId="14" xfId="0" applyFont="1" applyFill="1" applyBorder="1" applyAlignment="1">
      <alignment vertical="center" textRotation="90"/>
    </xf>
    <xf numFmtId="0" fontId="17" fillId="14" borderId="14" xfId="0" applyFont="1" applyFill="1" applyBorder="1" applyAlignment="1">
      <alignment vertical="center" textRotation="90"/>
    </xf>
    <xf numFmtId="0" fontId="16" fillId="0" borderId="14" xfId="0" applyFont="1" applyFill="1" applyBorder="1" applyAlignment="1">
      <alignment vertical="center"/>
    </xf>
    <xf numFmtId="0" fontId="16" fillId="6" borderId="14" xfId="0" applyFont="1" applyFill="1" applyBorder="1" applyAlignment="1">
      <alignment vertical="center"/>
    </xf>
    <xf numFmtId="3" fontId="16" fillId="6" borderId="14" xfId="0" applyNumberFormat="1" applyFont="1" applyFill="1" applyBorder="1" applyAlignment="1">
      <alignment vertical="center"/>
    </xf>
    <xf numFmtId="0" fontId="17" fillId="3" borderId="14" xfId="0" applyFont="1" applyFill="1" applyBorder="1" applyAlignment="1">
      <alignment vertical="center"/>
    </xf>
    <xf numFmtId="0" fontId="18" fillId="5" borderId="14" xfId="0" applyFont="1" applyFill="1" applyBorder="1" applyAlignment="1">
      <alignment vertical="center"/>
    </xf>
    <xf numFmtId="3" fontId="18" fillId="5" borderId="14" xfId="0" applyNumberFormat="1" applyFont="1" applyFill="1" applyBorder="1" applyAlignment="1">
      <alignment vertical="center"/>
    </xf>
    <xf numFmtId="0" fontId="6" fillId="18" borderId="15" xfId="0" applyFont="1" applyFill="1" applyBorder="1" applyAlignment="1">
      <alignment vertical="center"/>
    </xf>
    <xf numFmtId="0" fontId="6" fillId="18" borderId="18" xfId="0" applyFont="1" applyFill="1" applyBorder="1" applyAlignment="1">
      <alignment vertical="center"/>
    </xf>
    <xf numFmtId="0" fontId="6" fillId="19" borderId="19" xfId="0" applyFont="1" applyFill="1" applyBorder="1" applyAlignment="1">
      <alignment vertical="center"/>
    </xf>
    <xf numFmtId="0" fontId="25" fillId="19" borderId="20" xfId="0" applyFont="1" applyFill="1" applyBorder="1" applyAlignment="1">
      <alignment vertical="center"/>
    </xf>
    <xf numFmtId="0" fontId="6" fillId="19" borderId="20" xfId="0" applyFont="1" applyFill="1" applyBorder="1" applyAlignment="1">
      <alignment vertical="center"/>
    </xf>
    <xf numFmtId="0" fontId="25" fillId="19" borderId="0" xfId="0" applyFont="1" applyFill="1" applyAlignment="1">
      <alignment vertical="center"/>
    </xf>
    <xf numFmtId="0" fontId="6" fillId="19" borderId="0" xfId="0" applyFont="1" applyFill="1" applyAlignment="1">
      <alignment vertical="center"/>
    </xf>
    <xf numFmtId="0" fontId="6" fillId="19" borderId="21" xfId="0" applyFont="1" applyFill="1" applyBorder="1" applyAlignment="1">
      <alignment vertical="center"/>
    </xf>
    <xf numFmtId="0" fontId="6" fillId="18" borderId="22" xfId="0" applyFont="1" applyFill="1" applyBorder="1" applyAlignment="1">
      <alignment vertical="center"/>
    </xf>
    <xf numFmtId="4" fontId="9" fillId="18" borderId="23" xfId="0" applyNumberFormat="1" applyFont="1" applyFill="1" applyBorder="1" applyAlignment="1">
      <alignment horizontal="center" vertical="center"/>
    </xf>
    <xf numFmtId="0" fontId="9" fillId="18" borderId="23" xfId="0" applyFont="1" applyFill="1" applyBorder="1" applyAlignment="1">
      <alignment horizontal="center" vertical="center"/>
    </xf>
    <xf numFmtId="10" fontId="9" fillId="18" borderId="23" xfId="0" applyNumberFormat="1" applyFont="1" applyFill="1" applyBorder="1" applyAlignment="1">
      <alignment horizontal="center" vertical="center"/>
    </xf>
    <xf numFmtId="0" fontId="6" fillId="19" borderId="24" xfId="0" applyFont="1" applyFill="1" applyBorder="1" applyAlignment="1">
      <alignment vertical="center"/>
    </xf>
    <xf numFmtId="0" fontId="9" fillId="19" borderId="25" xfId="0" applyFont="1" applyFill="1" applyBorder="1" applyAlignment="1">
      <alignment horizontal="center" vertical="center"/>
    </xf>
    <xf numFmtId="0" fontId="9" fillId="18" borderId="25" xfId="0" applyFont="1" applyFill="1" applyBorder="1" applyAlignment="1">
      <alignment horizontal="center" vertical="center"/>
    </xf>
    <xf numFmtId="9" fontId="9" fillId="19" borderId="25" xfId="0" applyNumberFormat="1" applyFont="1" applyFill="1" applyBorder="1" applyAlignment="1">
      <alignment horizontal="center" vertical="center"/>
    </xf>
    <xf numFmtId="0" fontId="9" fillId="18" borderId="24" xfId="0" applyFont="1" applyFill="1" applyBorder="1" applyAlignment="1">
      <alignment vertical="center"/>
    </xf>
    <xf numFmtId="4" fontId="6" fillId="19" borderId="25" xfId="0" applyNumberFormat="1" applyFont="1" applyFill="1" applyBorder="1" applyAlignment="1">
      <alignment horizontal="center" vertical="center"/>
    </xf>
    <xf numFmtId="0" fontId="6" fillId="19" borderId="25" xfId="0" applyFont="1" applyFill="1" applyBorder="1" applyAlignment="1">
      <alignment horizontal="center" vertical="center"/>
    </xf>
    <xf numFmtId="4" fontId="9" fillId="18" borderId="25" xfId="0" applyNumberFormat="1" applyFont="1" applyFill="1" applyBorder="1" applyAlignment="1">
      <alignment horizontal="center" vertical="center"/>
    </xf>
    <xf numFmtId="0" fontId="24" fillId="19" borderId="25" xfId="0" applyFont="1" applyFill="1" applyBorder="1" applyAlignment="1">
      <alignment vertical="center"/>
    </xf>
    <xf numFmtId="10" fontId="6" fillId="19" borderId="25" xfId="0" applyNumberFormat="1" applyFont="1" applyFill="1" applyBorder="1" applyAlignment="1">
      <alignment horizontal="center" vertical="center"/>
    </xf>
    <xf numFmtId="0" fontId="6" fillId="18" borderId="24" xfId="0" applyFont="1" applyFill="1" applyBorder="1" applyAlignment="1">
      <alignment vertical="center"/>
    </xf>
    <xf numFmtId="4" fontId="6" fillId="18" borderId="25" xfId="0" applyNumberFormat="1" applyFont="1" applyFill="1" applyBorder="1" applyAlignment="1">
      <alignment horizontal="center" vertical="center"/>
    </xf>
    <xf numFmtId="0" fontId="6" fillId="18" borderId="25" xfId="0" applyFont="1" applyFill="1" applyBorder="1" applyAlignment="1">
      <alignment horizontal="center" vertical="center"/>
    </xf>
    <xf numFmtId="9" fontId="6" fillId="18" borderId="25" xfId="0" applyNumberFormat="1" applyFont="1" applyFill="1" applyBorder="1" applyAlignment="1">
      <alignment horizontal="center" vertical="center"/>
    </xf>
    <xf numFmtId="0" fontId="26" fillId="19" borderId="25" xfId="0" applyFont="1" applyFill="1" applyBorder="1" applyAlignment="1">
      <alignment vertical="center"/>
    </xf>
    <xf numFmtId="0" fontId="9" fillId="19" borderId="25" xfId="0" applyFont="1" applyFill="1" applyBorder="1" applyAlignment="1">
      <alignment vertical="center"/>
    </xf>
    <xf numFmtId="0" fontId="10" fillId="0" borderId="5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7" fillId="0" borderId="7" xfId="1" applyBorder="1" applyAlignment="1">
      <alignment horizontal="center" vertical="center"/>
    </xf>
    <xf numFmtId="0" fontId="9" fillId="21" borderId="5" xfId="0" applyFont="1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10" fillId="21" borderId="7" xfId="0" applyFont="1" applyFill="1" applyBorder="1" applyAlignment="1">
      <alignment vertical="top"/>
    </xf>
    <xf numFmtId="0" fontId="10" fillId="22" borderId="5" xfId="0" applyFont="1" applyFill="1" applyBorder="1" applyAlignment="1">
      <alignment vertical="top"/>
    </xf>
    <xf numFmtId="0" fontId="6" fillId="22" borderId="7" xfId="0" applyFont="1" applyFill="1" applyBorder="1" applyAlignment="1">
      <alignment horizontal="center" vertical="center"/>
    </xf>
    <xf numFmtId="4" fontId="6" fillId="22" borderId="7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3" borderId="5" xfId="0" applyFont="1" applyFill="1" applyBorder="1" applyAlignment="1">
      <alignment vertical="top"/>
    </xf>
    <xf numFmtId="0" fontId="6" fillId="23" borderId="7" xfId="0" applyFont="1" applyFill="1" applyBorder="1" applyAlignment="1">
      <alignment horizontal="center" vertical="center"/>
    </xf>
    <xf numFmtId="4" fontId="6" fillId="23" borderId="7" xfId="0" applyNumberFormat="1" applyFont="1" applyFill="1" applyBorder="1" applyAlignment="1">
      <alignment horizontal="center" vertical="center"/>
    </xf>
    <xf numFmtId="0" fontId="10" fillId="23" borderId="7" xfId="0" applyFont="1" applyFill="1" applyBorder="1" applyAlignment="1">
      <alignment vertical="top"/>
    </xf>
    <xf numFmtId="0" fontId="27" fillId="0" borderId="0" xfId="1" applyAlignment="1">
      <alignment vertical="center"/>
    </xf>
    <xf numFmtId="4" fontId="10" fillId="23" borderId="7" xfId="0" applyNumberFormat="1" applyFont="1" applyFill="1" applyBorder="1" applyAlignment="1">
      <alignment vertical="top"/>
    </xf>
    <xf numFmtId="4" fontId="10" fillId="22" borderId="7" xfId="0" applyNumberFormat="1" applyFont="1" applyFill="1" applyBorder="1" applyAlignment="1">
      <alignment vertical="top"/>
    </xf>
    <xf numFmtId="2" fontId="9" fillId="21" borderId="7" xfId="0" applyNumberFormat="1" applyFont="1" applyFill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2" fontId="6" fillId="23" borderId="7" xfId="0" applyNumberFormat="1" applyFont="1" applyFill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top"/>
    </xf>
    <xf numFmtId="2" fontId="10" fillId="22" borderId="7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textRotation="90"/>
    </xf>
    <xf numFmtId="0" fontId="20" fillId="13" borderId="14" xfId="0" applyFont="1" applyFill="1" applyBorder="1" applyAlignment="1">
      <alignment horizontal="center" vertical="center" textRotation="90"/>
    </xf>
    <xf numFmtId="0" fontId="21" fillId="6" borderId="14" xfId="0" applyFont="1" applyFill="1" applyBorder="1" applyAlignment="1">
      <alignment horizontal="center" vertical="center" textRotation="90"/>
    </xf>
    <xf numFmtId="0" fontId="22" fillId="14" borderId="14" xfId="0" applyFont="1" applyFill="1" applyBorder="1" applyAlignment="1">
      <alignment horizontal="center" vertical="center" textRotation="90"/>
    </xf>
    <xf numFmtId="0" fontId="23" fillId="11" borderId="14" xfId="0" applyFont="1" applyFill="1" applyBorder="1" applyAlignment="1">
      <alignment horizontal="center" vertical="center" wrapText="1"/>
    </xf>
    <xf numFmtId="0" fontId="20" fillId="15" borderId="14" xfId="0" applyFont="1" applyFill="1" applyBorder="1" applyAlignment="1">
      <alignment horizontal="center" vertical="center" textRotation="90"/>
    </xf>
    <xf numFmtId="3" fontId="6" fillId="8" borderId="10" xfId="0" applyNumberFormat="1" applyFont="1" applyFill="1" applyBorder="1" applyAlignment="1">
      <alignment vertical="center" wrapText="1"/>
    </xf>
    <xf numFmtId="3" fontId="6" fillId="8" borderId="6" xfId="0" applyNumberFormat="1" applyFont="1" applyFill="1" applyBorder="1" applyAlignment="1">
      <alignment vertical="center" wrapText="1"/>
    </xf>
    <xf numFmtId="3" fontId="6" fillId="8" borderId="5" xfId="0" applyNumberFormat="1" applyFont="1" applyFill="1" applyBorder="1" applyAlignment="1">
      <alignment vertical="center" wrapText="1"/>
    </xf>
    <xf numFmtId="0" fontId="8" fillId="8" borderId="11" xfId="0" applyFont="1" applyFill="1" applyBorder="1" applyAlignment="1">
      <alignment vertical="center" wrapText="1"/>
    </xf>
    <xf numFmtId="0" fontId="8" fillId="8" borderId="12" xfId="0" applyFont="1" applyFill="1" applyBorder="1" applyAlignment="1">
      <alignment vertical="center" wrapText="1"/>
    </xf>
    <xf numFmtId="0" fontId="8" fillId="8" borderId="4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8" borderId="10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164" fontId="10" fillId="0" borderId="10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vertical="center" wrapText="1"/>
    </xf>
    <xf numFmtId="0" fontId="9" fillId="8" borderId="10" xfId="0" applyFont="1" applyFill="1" applyBorder="1" applyAlignment="1">
      <alignment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5" xfId="0" applyFont="1" applyFill="1" applyBorder="1" applyAlignment="1">
      <alignment vertical="center" wrapText="1"/>
    </xf>
    <xf numFmtId="0" fontId="6" fillId="18" borderId="26" xfId="0" applyFont="1" applyFill="1" applyBorder="1" applyAlignment="1">
      <alignment horizontal="center" vertical="center"/>
    </xf>
    <xf numFmtId="0" fontId="6" fillId="18" borderId="16" xfId="0" applyFont="1" applyFill="1" applyBorder="1" applyAlignment="1">
      <alignment horizontal="center" vertical="center"/>
    </xf>
    <xf numFmtId="0" fontId="6" fillId="18" borderId="17" xfId="0" applyFont="1" applyFill="1" applyBorder="1" applyAlignment="1">
      <alignment horizontal="center" vertical="center"/>
    </xf>
    <xf numFmtId="0" fontId="5" fillId="20" borderId="11" xfId="0" applyFont="1" applyFill="1" applyBorder="1" applyAlignment="1">
      <alignment horizontal="center" vertical="center"/>
    </xf>
    <xf numFmtId="0" fontId="5" fillId="20" borderId="12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/>
    </xf>
    <xf numFmtId="0" fontId="6" fillId="20" borderId="11" xfId="0" applyFont="1" applyFill="1" applyBorder="1" applyAlignment="1">
      <alignment horizontal="center" vertical="center"/>
    </xf>
    <xf numFmtId="0" fontId="6" fillId="20" borderId="12" xfId="0" applyFont="1" applyFill="1" applyBorder="1" applyAlignment="1">
      <alignment horizontal="center" vertical="center"/>
    </xf>
    <xf numFmtId="0" fontId="6" fillId="20" borderId="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8" fillId="24" borderId="0" xfId="0" applyFont="1" applyFill="1" applyAlignment="1">
      <alignment wrapText="1"/>
    </xf>
    <xf numFmtId="0" fontId="29" fillId="24" borderId="0" xfId="0" applyFont="1" applyFill="1" applyAlignment="1">
      <alignment wrapText="1"/>
    </xf>
    <xf numFmtId="0" fontId="29" fillId="24" borderId="0" xfId="0" applyFont="1" applyFill="1"/>
    <xf numFmtId="0" fontId="28" fillId="24" borderId="0" xfId="0" applyFont="1" applyFill="1" applyBorder="1" applyAlignment="1">
      <alignment wrapText="1"/>
    </xf>
    <xf numFmtId="0" fontId="28" fillId="2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1"/>
  <sheetViews>
    <sheetView tabSelected="1" topLeftCell="G1" zoomScale="81" zoomScaleNormal="81" workbookViewId="0">
      <selection activeCell="O7" sqref="O7"/>
    </sheetView>
  </sheetViews>
  <sheetFormatPr defaultColWidth="10.90625" defaultRowHeight="14.5" x14ac:dyDescent="0.35"/>
  <cols>
    <col min="1" max="1" width="8" customWidth="1"/>
    <col min="2" max="2" width="50" customWidth="1"/>
    <col min="3" max="3" width="10.90625" style="6"/>
    <col min="4" max="4" width="13.453125" style="7" customWidth="1"/>
    <col min="5" max="5" width="10.90625" style="8"/>
    <col min="6" max="6" width="7.90625" style="6" customWidth="1"/>
    <col min="7" max="7" width="9.90625" style="7" customWidth="1"/>
    <col min="8" max="8" width="9.6328125" style="8" customWidth="1"/>
    <col min="9" max="9" width="10.08984375" style="6" customWidth="1"/>
    <col min="10" max="10" width="10.90625" style="7"/>
    <col min="11" max="11" width="10.26953125" style="8" customWidth="1"/>
    <col min="12" max="12" width="10.90625" style="6"/>
    <col min="13" max="13" width="10.90625" style="8"/>
    <col min="14" max="14" width="30.26953125" style="189" customWidth="1"/>
    <col min="15" max="15" width="15.7265625" customWidth="1"/>
    <col min="16" max="16" width="18.81640625" customWidth="1"/>
    <col min="17" max="17" width="15.453125" customWidth="1"/>
    <col min="18" max="18" width="13.26953125" customWidth="1"/>
    <col min="20" max="20" width="10.90625" style="5"/>
  </cols>
  <sheetData>
    <row r="1" spans="1:22" x14ac:dyDescent="0.35">
      <c r="C1" s="135">
        <v>2022</v>
      </c>
      <c r="D1" s="135"/>
      <c r="E1" s="135"/>
      <c r="F1" s="135">
        <v>2023</v>
      </c>
      <c r="G1" s="135"/>
      <c r="H1" s="135"/>
      <c r="I1" s="135">
        <v>2024</v>
      </c>
      <c r="J1" s="135"/>
      <c r="K1" s="135"/>
      <c r="L1" s="135"/>
      <c r="M1" s="136"/>
    </row>
    <row r="2" spans="1:22" x14ac:dyDescent="0.35">
      <c r="A2" s="134" t="s">
        <v>7</v>
      </c>
      <c r="B2" s="134" t="s">
        <v>6</v>
      </c>
      <c r="C2" s="141" t="s">
        <v>3</v>
      </c>
      <c r="D2" s="142" t="s">
        <v>16</v>
      </c>
      <c r="E2" s="137" t="s">
        <v>5</v>
      </c>
      <c r="F2" s="141" t="s">
        <v>3</v>
      </c>
      <c r="G2" s="142" t="s">
        <v>4</v>
      </c>
      <c r="H2" s="137" t="s">
        <v>5</v>
      </c>
      <c r="I2" s="141" t="s">
        <v>3</v>
      </c>
      <c r="J2" s="142" t="s">
        <v>4</v>
      </c>
      <c r="K2" s="137" t="s">
        <v>5</v>
      </c>
      <c r="L2" s="6" t="s">
        <v>0</v>
      </c>
      <c r="M2" s="137" t="s">
        <v>2</v>
      </c>
    </row>
    <row r="3" spans="1:22" x14ac:dyDescent="0.35">
      <c r="A3" s="134"/>
      <c r="B3" s="134"/>
      <c r="C3" s="141"/>
      <c r="D3" s="142"/>
      <c r="E3" s="137"/>
      <c r="F3" s="141"/>
      <c r="G3" s="142"/>
      <c r="H3" s="137"/>
      <c r="I3" s="141"/>
      <c r="J3" s="142"/>
      <c r="K3" s="137"/>
      <c r="L3" s="6" t="s">
        <v>1</v>
      </c>
      <c r="M3" s="137"/>
    </row>
    <row r="4" spans="1:22" x14ac:dyDescent="0.35">
      <c r="A4" s="31"/>
      <c r="B4" s="31"/>
      <c r="C4" s="32"/>
      <c r="D4" s="32"/>
      <c r="E4" s="32"/>
      <c r="F4" s="32"/>
      <c r="G4" s="32"/>
      <c r="H4" s="32"/>
      <c r="I4" s="32"/>
      <c r="J4" s="32"/>
      <c r="K4" s="32"/>
      <c r="L4" s="7"/>
      <c r="M4" s="32"/>
    </row>
    <row r="5" spans="1:22" x14ac:dyDescent="0.35">
      <c r="A5" s="1">
        <v>1</v>
      </c>
      <c r="B5" s="14" t="s">
        <v>10</v>
      </c>
      <c r="C5" s="3"/>
      <c r="D5" s="3"/>
      <c r="E5" s="14">
        <f>E6+E47+E91</f>
        <v>616790</v>
      </c>
      <c r="F5" s="14"/>
      <c r="G5" s="14"/>
      <c r="H5" s="14">
        <f>H6+H47+H91</f>
        <v>163275</v>
      </c>
      <c r="I5" s="14"/>
      <c r="J5" s="14"/>
      <c r="K5" s="14">
        <f>K6+K47+K91</f>
        <v>178275</v>
      </c>
      <c r="L5" s="3"/>
      <c r="M5" s="14">
        <f>M6+M47+M91</f>
        <v>958340</v>
      </c>
      <c r="N5" s="189" t="s">
        <v>135</v>
      </c>
      <c r="O5" t="s">
        <v>136</v>
      </c>
      <c r="P5" t="s">
        <v>137</v>
      </c>
      <c r="Q5">
        <v>2022</v>
      </c>
      <c r="R5">
        <v>2023</v>
      </c>
      <c r="S5">
        <v>2024</v>
      </c>
      <c r="T5" s="5" t="s">
        <v>138</v>
      </c>
      <c r="U5" t="s">
        <v>139</v>
      </c>
    </row>
    <row r="6" spans="1:22" ht="29" customHeight="1" x14ac:dyDescent="0.35">
      <c r="A6" s="1" t="s">
        <v>8</v>
      </c>
      <c r="B6" s="13" t="s">
        <v>9</v>
      </c>
      <c r="C6" s="2"/>
      <c r="D6" s="2"/>
      <c r="E6" s="13">
        <f>E7+E27</f>
        <v>180310</v>
      </c>
      <c r="F6" s="13"/>
      <c r="G6" s="13"/>
      <c r="H6" s="13">
        <f>H7+H27</f>
        <v>110310</v>
      </c>
      <c r="I6" s="13"/>
      <c r="J6" s="13"/>
      <c r="K6" s="13">
        <f>K7+K27</f>
        <v>120310</v>
      </c>
      <c r="L6" s="2"/>
      <c r="M6" s="13">
        <f>+M7+M27</f>
        <v>410930</v>
      </c>
      <c r="N6" s="138" t="s">
        <v>140</v>
      </c>
      <c r="O6" s="138"/>
      <c r="P6" s="138"/>
      <c r="Q6" s="138"/>
      <c r="R6" s="138"/>
      <c r="S6" s="138"/>
      <c r="T6" s="138"/>
      <c r="U6" s="138"/>
      <c r="V6" s="138"/>
    </row>
    <row r="7" spans="1:22" ht="43.5" x14ac:dyDescent="0.35">
      <c r="B7" s="12" t="s">
        <v>11</v>
      </c>
      <c r="C7" s="4"/>
      <c r="D7" s="4"/>
      <c r="E7" s="12">
        <f>E9+E10+E12+E13+E15+E16+E17+E19+E20+E21+E23</f>
        <v>90155</v>
      </c>
      <c r="F7" s="12"/>
      <c r="G7" s="12"/>
      <c r="H7" s="12">
        <f>H12+H13+H15+H16+H17+H19+H20+H21</f>
        <v>55155</v>
      </c>
      <c r="I7" s="12"/>
      <c r="J7" s="12"/>
      <c r="K7" s="12">
        <f>K12+K13+K15+K16+K17+K19+K20+K21</f>
        <v>55155</v>
      </c>
      <c r="L7" s="4"/>
      <c r="M7" s="12">
        <f>E7+H7+K7</f>
        <v>200465</v>
      </c>
      <c r="N7" s="190" t="s">
        <v>141</v>
      </c>
    </row>
    <row r="8" spans="1:22" ht="58" x14ac:dyDescent="0.35">
      <c r="B8" s="5" t="s">
        <v>17</v>
      </c>
      <c r="N8" s="189" t="s">
        <v>142</v>
      </c>
      <c r="P8" t="s">
        <v>143</v>
      </c>
      <c r="Q8">
        <v>32655</v>
      </c>
      <c r="R8">
        <v>32655</v>
      </c>
      <c r="S8">
        <v>32655</v>
      </c>
      <c r="T8" s="5">
        <f>SUM(Q8:S8)</f>
        <v>97965</v>
      </c>
    </row>
    <row r="9" spans="1:22" ht="43.5" x14ac:dyDescent="0.35">
      <c r="B9" t="s">
        <v>18</v>
      </c>
      <c r="C9" s="6">
        <v>10</v>
      </c>
      <c r="D9" s="7">
        <v>500</v>
      </c>
      <c r="E9" s="8">
        <f>+C9*D9</f>
        <v>5000</v>
      </c>
      <c r="M9" s="8">
        <f>E9+H9+K9</f>
        <v>5000</v>
      </c>
      <c r="N9" s="189" t="s">
        <v>145</v>
      </c>
      <c r="P9" t="s">
        <v>143</v>
      </c>
      <c r="Q9">
        <v>15000</v>
      </c>
      <c r="R9">
        <v>15000</v>
      </c>
      <c r="S9">
        <v>15000</v>
      </c>
      <c r="T9" s="5">
        <f>SUM(Q9:S9)</f>
        <v>45000</v>
      </c>
    </row>
    <row r="10" spans="1:22" ht="43.5" x14ac:dyDescent="0.35">
      <c r="B10" t="s">
        <v>19</v>
      </c>
      <c r="C10" s="6">
        <v>10</v>
      </c>
      <c r="D10" s="7">
        <v>2000</v>
      </c>
      <c r="E10" s="8">
        <f>+C10*D10</f>
        <v>20000</v>
      </c>
      <c r="M10" s="8">
        <f>E10+H10+K10</f>
        <v>20000</v>
      </c>
      <c r="N10" s="189" t="s">
        <v>146</v>
      </c>
      <c r="O10">
        <v>10</v>
      </c>
      <c r="P10" t="s">
        <v>143</v>
      </c>
      <c r="Q10">
        <v>25000</v>
      </c>
      <c r="T10" s="5">
        <f>SUM(Q10:S10)</f>
        <v>25000</v>
      </c>
    </row>
    <row r="11" spans="1:22" ht="58" x14ac:dyDescent="0.35">
      <c r="B11" s="5" t="s">
        <v>12</v>
      </c>
      <c r="N11" s="189" t="s">
        <v>147</v>
      </c>
      <c r="O11">
        <v>50</v>
      </c>
      <c r="P11" t="s">
        <v>143</v>
      </c>
      <c r="Q11">
        <v>7500</v>
      </c>
      <c r="R11">
        <v>7500</v>
      </c>
      <c r="S11">
        <v>7500</v>
      </c>
      <c r="T11" s="5">
        <f>SUM(Q11:S11)</f>
        <v>22500</v>
      </c>
    </row>
    <row r="12" spans="1:22" ht="43.5" x14ac:dyDescent="0.35">
      <c r="B12" t="s">
        <v>35</v>
      </c>
      <c r="C12" s="6">
        <v>50</v>
      </c>
      <c r="D12" s="7">
        <v>50</v>
      </c>
      <c r="E12" s="8">
        <f>+C12*D12</f>
        <v>2500</v>
      </c>
      <c r="F12" s="6">
        <v>50</v>
      </c>
      <c r="G12" s="7">
        <v>50</v>
      </c>
      <c r="H12" s="8">
        <f>+F12*G12</f>
        <v>2500</v>
      </c>
      <c r="I12" s="6">
        <v>50</v>
      </c>
      <c r="J12" s="7">
        <v>50</v>
      </c>
      <c r="K12" s="8">
        <f>+I12*J12</f>
        <v>2500</v>
      </c>
      <c r="L12" s="6">
        <v>50</v>
      </c>
      <c r="M12" s="8">
        <f>E12+H12+K12</f>
        <v>7500</v>
      </c>
      <c r="N12" s="189" t="s">
        <v>148</v>
      </c>
      <c r="P12" t="s">
        <v>143</v>
      </c>
      <c r="Q12">
        <v>10000</v>
      </c>
    </row>
    <row r="13" spans="1:22" ht="40.5" customHeight="1" x14ac:dyDescent="0.35">
      <c r="B13" t="s">
        <v>15</v>
      </c>
      <c r="C13" s="6">
        <v>1</v>
      </c>
      <c r="D13" s="7">
        <v>5000</v>
      </c>
      <c r="E13" s="8">
        <f>+C13*D13</f>
        <v>5000</v>
      </c>
      <c r="F13" s="6">
        <v>1</v>
      </c>
      <c r="G13" s="7">
        <v>5000</v>
      </c>
      <c r="H13" s="8">
        <f>+F13*G13</f>
        <v>5000</v>
      </c>
      <c r="I13" s="6">
        <v>1</v>
      </c>
      <c r="J13" s="7">
        <v>5000</v>
      </c>
      <c r="K13" s="8">
        <f>+I13*J13</f>
        <v>5000</v>
      </c>
      <c r="L13" s="6">
        <v>3</v>
      </c>
      <c r="M13" s="8">
        <f>E13+H13+K13</f>
        <v>15000</v>
      </c>
      <c r="N13" s="189" t="s">
        <v>149</v>
      </c>
      <c r="O13">
        <v>100</v>
      </c>
      <c r="P13" t="s">
        <v>143</v>
      </c>
      <c r="S13">
        <v>10000</v>
      </c>
    </row>
    <row r="14" spans="1:22" ht="58" x14ac:dyDescent="0.35">
      <c r="B14" s="5" t="s">
        <v>13</v>
      </c>
      <c r="N14" s="189" t="s">
        <v>150</v>
      </c>
      <c r="P14" t="s">
        <v>143</v>
      </c>
      <c r="Q14">
        <v>32655</v>
      </c>
      <c r="R14">
        <v>32655</v>
      </c>
      <c r="S14">
        <v>32655</v>
      </c>
      <c r="T14" s="5">
        <f>SUM(Q14:S14)</f>
        <v>97965</v>
      </c>
    </row>
    <row r="15" spans="1:22" ht="43.5" x14ac:dyDescent="0.35">
      <c r="B15" s="9" t="s">
        <v>23</v>
      </c>
      <c r="C15" s="6">
        <v>6</v>
      </c>
      <c r="D15" s="10">
        <v>5000</v>
      </c>
      <c r="E15" s="8">
        <f>C15*D15</f>
        <v>30000</v>
      </c>
      <c r="F15" s="6">
        <v>6</v>
      </c>
      <c r="G15" s="7">
        <v>5000</v>
      </c>
      <c r="H15" s="8">
        <f>F15*G15</f>
        <v>30000</v>
      </c>
      <c r="I15" s="6">
        <v>6</v>
      </c>
      <c r="J15" s="7">
        <v>5000</v>
      </c>
      <c r="K15" s="8">
        <f>I15*J15</f>
        <v>30000</v>
      </c>
      <c r="L15" s="6">
        <f>+C15+F15+I15</f>
        <v>18</v>
      </c>
      <c r="M15" s="8">
        <f>E15+H15+K15</f>
        <v>90000</v>
      </c>
      <c r="N15" s="189" t="s">
        <v>151</v>
      </c>
      <c r="P15" t="s">
        <v>143</v>
      </c>
      <c r="Q15">
        <v>15000</v>
      </c>
      <c r="R15">
        <v>15000</v>
      </c>
      <c r="S15">
        <v>15000</v>
      </c>
      <c r="T15" s="5">
        <f>SUM(Q15:S15)</f>
        <v>45000</v>
      </c>
    </row>
    <row r="16" spans="1:22" ht="43.5" x14ac:dyDescent="0.35">
      <c r="B16" t="s">
        <v>21</v>
      </c>
      <c r="C16" s="6">
        <v>1</v>
      </c>
      <c r="D16" s="10">
        <v>1500</v>
      </c>
      <c r="E16" s="8">
        <f>C16*D16</f>
        <v>1500</v>
      </c>
      <c r="F16" s="6">
        <v>1</v>
      </c>
      <c r="G16" s="10">
        <v>1500</v>
      </c>
      <c r="H16" s="8">
        <f>F16*G16</f>
        <v>1500</v>
      </c>
      <c r="I16" s="6">
        <v>1</v>
      </c>
      <c r="J16" s="10">
        <v>1500</v>
      </c>
      <c r="K16" s="8">
        <f>I16*J16</f>
        <v>1500</v>
      </c>
      <c r="L16" s="6">
        <v>3</v>
      </c>
      <c r="M16" s="8">
        <f>E16+H16+K16</f>
        <v>4500</v>
      </c>
      <c r="N16" s="189" t="s">
        <v>152</v>
      </c>
      <c r="O16">
        <v>10</v>
      </c>
      <c r="P16" t="s">
        <v>143</v>
      </c>
      <c r="Q16">
        <v>25000</v>
      </c>
      <c r="T16" s="5">
        <f>SUM(Q16:S16)</f>
        <v>25000</v>
      </c>
    </row>
    <row r="17" spans="2:20" ht="58" x14ac:dyDescent="0.35">
      <c r="B17" t="s">
        <v>20</v>
      </c>
      <c r="C17" s="6">
        <v>7</v>
      </c>
      <c r="D17" s="10">
        <v>165</v>
      </c>
      <c r="E17" s="8">
        <f>C17*D17</f>
        <v>1155</v>
      </c>
      <c r="F17" s="6">
        <v>7</v>
      </c>
      <c r="G17" s="10">
        <v>165</v>
      </c>
      <c r="H17" s="8">
        <f>F17*G17</f>
        <v>1155</v>
      </c>
      <c r="I17" s="6">
        <v>7</v>
      </c>
      <c r="J17" s="10">
        <v>165</v>
      </c>
      <c r="K17" s="8">
        <f>I17*J17</f>
        <v>1155</v>
      </c>
      <c r="L17" s="6">
        <v>21</v>
      </c>
      <c r="M17" s="8">
        <f>E17+H17+K17</f>
        <v>3465</v>
      </c>
      <c r="N17" s="189" t="s">
        <v>153</v>
      </c>
      <c r="O17">
        <v>50</v>
      </c>
      <c r="P17" t="s">
        <v>143</v>
      </c>
      <c r="Q17">
        <v>7500</v>
      </c>
      <c r="R17">
        <v>7500</v>
      </c>
      <c r="S17">
        <v>7500</v>
      </c>
      <c r="T17" s="5">
        <f>SUM(Q17:S17)</f>
        <v>22500</v>
      </c>
    </row>
    <row r="18" spans="2:20" ht="43.5" x14ac:dyDescent="0.35">
      <c r="B18" s="5" t="s">
        <v>14</v>
      </c>
      <c r="N18" s="189" t="s">
        <v>154</v>
      </c>
      <c r="P18" t="s">
        <v>143</v>
      </c>
      <c r="Q18">
        <v>10000</v>
      </c>
    </row>
    <row r="19" spans="2:20" ht="58" x14ac:dyDescent="0.35">
      <c r="B19" s="9" t="s">
        <v>82</v>
      </c>
      <c r="C19" s="6">
        <v>6</v>
      </c>
      <c r="D19" s="10">
        <v>2000</v>
      </c>
      <c r="E19" s="8">
        <f>C19*D19</f>
        <v>12000</v>
      </c>
      <c r="F19" s="6">
        <v>6</v>
      </c>
      <c r="G19" s="10">
        <v>2000</v>
      </c>
      <c r="H19" s="8">
        <f>F19*G19</f>
        <v>12000</v>
      </c>
      <c r="I19" s="6">
        <v>6</v>
      </c>
      <c r="J19" s="10">
        <v>2000</v>
      </c>
      <c r="K19" s="8">
        <f>I19*J19</f>
        <v>12000</v>
      </c>
      <c r="L19" s="6">
        <v>18</v>
      </c>
      <c r="M19" s="8">
        <f>E19+H19+K19</f>
        <v>36000</v>
      </c>
      <c r="N19" s="189" t="s">
        <v>155</v>
      </c>
      <c r="O19">
        <v>100</v>
      </c>
      <c r="P19" t="s">
        <v>143</v>
      </c>
      <c r="S19">
        <v>10000</v>
      </c>
    </row>
    <row r="20" spans="2:20" x14ac:dyDescent="0.35">
      <c r="B20" t="s">
        <v>24</v>
      </c>
      <c r="C20" s="6">
        <v>1</v>
      </c>
      <c r="D20" s="10">
        <v>1500</v>
      </c>
      <c r="E20" s="8">
        <f>C20*D20</f>
        <v>1500</v>
      </c>
      <c r="F20" s="6">
        <v>1</v>
      </c>
      <c r="G20" s="10">
        <v>1500</v>
      </c>
      <c r="H20" s="8">
        <f>F20*G20</f>
        <v>1500</v>
      </c>
      <c r="I20" s="6">
        <v>1</v>
      </c>
      <c r="J20" s="10">
        <v>1500</v>
      </c>
      <c r="K20" s="8">
        <f>I20*J20</f>
        <v>1500</v>
      </c>
      <c r="L20" s="6">
        <v>3</v>
      </c>
      <c r="M20" s="8">
        <f>E20+H20+K20</f>
        <v>4500</v>
      </c>
      <c r="N20" s="191" t="s">
        <v>156</v>
      </c>
    </row>
    <row r="21" spans="2:20" ht="58" x14ac:dyDescent="0.35">
      <c r="B21" t="s">
        <v>25</v>
      </c>
      <c r="C21" s="6">
        <v>1</v>
      </c>
      <c r="D21" s="10">
        <v>1500</v>
      </c>
      <c r="E21" s="8">
        <f>C21*D21</f>
        <v>1500</v>
      </c>
      <c r="F21" s="6">
        <v>1</v>
      </c>
      <c r="G21" s="10">
        <v>1500</v>
      </c>
      <c r="H21" s="8">
        <f>F21*G21</f>
        <v>1500</v>
      </c>
      <c r="I21" s="6">
        <v>1</v>
      </c>
      <c r="J21" s="10">
        <v>1500</v>
      </c>
      <c r="K21" s="8">
        <f>I21*J21</f>
        <v>1500</v>
      </c>
      <c r="L21" s="6">
        <v>3</v>
      </c>
      <c r="M21" s="8">
        <f>E21+H21+K21</f>
        <v>4500</v>
      </c>
      <c r="N21" s="189" t="s">
        <v>157</v>
      </c>
      <c r="O21">
        <v>1</v>
      </c>
      <c r="P21" t="s">
        <v>143</v>
      </c>
      <c r="Q21">
        <v>13150</v>
      </c>
      <c r="R21">
        <v>12655</v>
      </c>
      <c r="S21">
        <v>12655</v>
      </c>
      <c r="T21" s="5">
        <f t="shared" ref="T21:T34" si="0">SUM(Q21:S21)</f>
        <v>38460</v>
      </c>
    </row>
    <row r="22" spans="2:20" ht="70" customHeight="1" x14ac:dyDescent="0.35">
      <c r="B22" s="5" t="s">
        <v>56</v>
      </c>
      <c r="C22" s="7"/>
      <c r="D22" s="10"/>
      <c r="E22" s="7"/>
      <c r="F22" s="7"/>
      <c r="G22" s="10"/>
      <c r="H22" s="7"/>
      <c r="I22" s="7"/>
      <c r="J22" s="10"/>
      <c r="K22" s="7"/>
      <c r="L22" s="7"/>
      <c r="M22" s="7"/>
      <c r="N22" s="189" t="s">
        <v>158</v>
      </c>
      <c r="O22">
        <v>25</v>
      </c>
      <c r="P22" t="s">
        <v>143</v>
      </c>
      <c r="Q22">
        <v>32500</v>
      </c>
      <c r="T22" s="5">
        <f t="shared" si="0"/>
        <v>32500</v>
      </c>
    </row>
    <row r="23" spans="2:20" ht="58" x14ac:dyDescent="0.35">
      <c r="B23" s="9" t="s">
        <v>42</v>
      </c>
      <c r="C23" s="10">
        <v>1</v>
      </c>
      <c r="D23" s="10">
        <v>10000</v>
      </c>
      <c r="E23" s="7">
        <f>C23*D23</f>
        <v>10000</v>
      </c>
      <c r="F23" s="7"/>
      <c r="G23" s="10"/>
      <c r="H23" s="7"/>
      <c r="I23" s="7"/>
      <c r="J23" s="10"/>
      <c r="K23" s="7"/>
      <c r="L23" s="7"/>
      <c r="M23" s="7">
        <f>+E23</f>
        <v>10000</v>
      </c>
      <c r="N23" s="189" t="s">
        <v>159</v>
      </c>
      <c r="O23">
        <v>25</v>
      </c>
      <c r="P23" t="s">
        <v>143</v>
      </c>
      <c r="Q23">
        <v>6250</v>
      </c>
      <c r="R23">
        <v>7500</v>
      </c>
      <c r="T23" s="5">
        <f t="shared" si="0"/>
        <v>13750</v>
      </c>
    </row>
    <row r="24" spans="2:20" ht="29" x14ac:dyDescent="0.35">
      <c r="B24" s="29" t="s">
        <v>43</v>
      </c>
      <c r="C24" s="10"/>
      <c r="D24" s="10"/>
      <c r="E24" s="7"/>
      <c r="F24" s="7"/>
      <c r="G24" s="10"/>
      <c r="H24" s="7"/>
      <c r="I24" s="7"/>
      <c r="J24" s="10"/>
      <c r="K24" s="7"/>
      <c r="L24" s="7"/>
      <c r="M24" s="7"/>
      <c r="N24" s="189" t="s">
        <v>160</v>
      </c>
      <c r="P24" t="s">
        <v>143</v>
      </c>
      <c r="Q24">
        <v>25000</v>
      </c>
      <c r="T24" s="5">
        <f t="shared" si="0"/>
        <v>25000</v>
      </c>
    </row>
    <row r="25" spans="2:20" ht="43.5" x14ac:dyDescent="0.35">
      <c r="B25" t="s">
        <v>44</v>
      </c>
      <c r="I25" s="6">
        <v>100</v>
      </c>
      <c r="J25" s="7">
        <v>50</v>
      </c>
      <c r="K25" s="8">
        <f>+I25*J25</f>
        <v>5000</v>
      </c>
      <c r="L25" s="6">
        <v>100</v>
      </c>
      <c r="M25" s="8">
        <f>E25+H25+K25</f>
        <v>5000</v>
      </c>
      <c r="N25" s="189" t="s">
        <v>162</v>
      </c>
      <c r="O25">
        <v>1</v>
      </c>
      <c r="P25" t="s">
        <v>143</v>
      </c>
      <c r="Q25" s="49">
        <v>10000</v>
      </c>
      <c r="T25" s="5">
        <f t="shared" si="0"/>
        <v>10000</v>
      </c>
    </row>
    <row r="26" spans="2:20" ht="58" x14ac:dyDescent="0.35">
      <c r="B26" t="s">
        <v>15</v>
      </c>
      <c r="I26" s="6">
        <v>1</v>
      </c>
      <c r="J26" s="7">
        <v>5000</v>
      </c>
      <c r="K26" s="8">
        <f>+I26*J26</f>
        <v>5000</v>
      </c>
      <c r="L26" s="6">
        <v>1</v>
      </c>
      <c r="M26" s="8">
        <f>E26+H26+K26</f>
        <v>5000</v>
      </c>
      <c r="N26" s="189" t="s">
        <v>161</v>
      </c>
      <c r="O26">
        <v>50</v>
      </c>
      <c r="P26" t="s">
        <v>143</v>
      </c>
      <c r="S26" s="49">
        <v>10000</v>
      </c>
      <c r="T26" s="5">
        <f t="shared" si="0"/>
        <v>10000</v>
      </c>
    </row>
    <row r="27" spans="2:20" ht="58" x14ac:dyDescent="0.35">
      <c r="B27" s="4" t="s">
        <v>26</v>
      </c>
      <c r="C27" s="4"/>
      <c r="D27" s="4"/>
      <c r="E27" s="4">
        <f>E29+E30+E32+E33+E35+E36+E37+E39+E40+E41+E43</f>
        <v>90155</v>
      </c>
      <c r="F27" s="4"/>
      <c r="G27" s="4"/>
      <c r="H27" s="4">
        <f>H32+H33+H35+H36+H37+H39+H40+H41</f>
        <v>55155</v>
      </c>
      <c r="I27" s="4"/>
      <c r="J27" s="4"/>
      <c r="K27" s="4">
        <f>K32+K33+K35+K36+K37+K39+K40+K41+K45+K46</f>
        <v>65155</v>
      </c>
      <c r="L27" s="4"/>
      <c r="M27" s="12">
        <f>SUM(M29:M46)</f>
        <v>210465</v>
      </c>
      <c r="N27" s="189" t="s">
        <v>163</v>
      </c>
      <c r="O27">
        <v>1</v>
      </c>
      <c r="P27" t="s">
        <v>143</v>
      </c>
      <c r="Q27">
        <v>13150</v>
      </c>
      <c r="R27">
        <v>12655</v>
      </c>
      <c r="S27">
        <v>12655</v>
      </c>
      <c r="T27" s="5">
        <f t="shared" si="0"/>
        <v>38460</v>
      </c>
    </row>
    <row r="28" spans="2:20" ht="58" x14ac:dyDescent="0.35">
      <c r="B28" s="5" t="s">
        <v>17</v>
      </c>
      <c r="N28" s="189" t="s">
        <v>164</v>
      </c>
      <c r="O28">
        <v>25</v>
      </c>
      <c r="P28" t="s">
        <v>143</v>
      </c>
      <c r="Q28">
        <v>32500</v>
      </c>
      <c r="T28" s="5">
        <f t="shared" si="0"/>
        <v>32500</v>
      </c>
    </row>
    <row r="29" spans="2:20" ht="43.5" x14ac:dyDescent="0.35">
      <c r="B29" t="s">
        <v>18</v>
      </c>
      <c r="C29" s="6">
        <v>10</v>
      </c>
      <c r="D29" s="7">
        <v>500</v>
      </c>
      <c r="E29" s="8">
        <f>+C29*D29</f>
        <v>5000</v>
      </c>
      <c r="M29" s="8">
        <f>E29+H29+K29</f>
        <v>5000</v>
      </c>
      <c r="N29" s="189" t="s">
        <v>165</v>
      </c>
      <c r="P29" t="s">
        <v>143</v>
      </c>
      <c r="Q29">
        <v>6250</v>
      </c>
      <c r="R29">
        <v>7500</v>
      </c>
      <c r="T29" s="5">
        <f t="shared" si="0"/>
        <v>13750</v>
      </c>
    </row>
    <row r="30" spans="2:20" ht="29" x14ac:dyDescent="0.35">
      <c r="B30" t="s">
        <v>19</v>
      </c>
      <c r="C30" s="6">
        <v>10</v>
      </c>
      <c r="D30" s="7">
        <v>2000</v>
      </c>
      <c r="E30" s="8">
        <f>+C30*D30</f>
        <v>20000</v>
      </c>
      <c r="M30" s="8">
        <f>E30+H30+K30</f>
        <v>20000</v>
      </c>
      <c r="N30" s="189" t="s">
        <v>166</v>
      </c>
      <c r="P30" t="s">
        <v>143</v>
      </c>
      <c r="Q30">
        <v>25000</v>
      </c>
      <c r="T30" s="5">
        <f t="shared" si="0"/>
        <v>25000</v>
      </c>
    </row>
    <row r="31" spans="2:20" ht="43.5" x14ac:dyDescent="0.35">
      <c r="B31" s="5" t="s">
        <v>12</v>
      </c>
      <c r="N31" s="189" t="s">
        <v>167</v>
      </c>
      <c r="O31">
        <v>1</v>
      </c>
      <c r="P31" t="s">
        <v>143</v>
      </c>
      <c r="Q31" s="49">
        <v>10000</v>
      </c>
      <c r="T31" s="5">
        <f t="shared" si="0"/>
        <v>10000</v>
      </c>
    </row>
    <row r="32" spans="2:20" ht="58" x14ac:dyDescent="0.35">
      <c r="B32" t="s">
        <v>35</v>
      </c>
      <c r="C32" s="6">
        <v>50</v>
      </c>
      <c r="D32" s="7">
        <v>50</v>
      </c>
      <c r="E32" s="8">
        <f>+C32*D32</f>
        <v>2500</v>
      </c>
      <c r="F32" s="6">
        <v>50</v>
      </c>
      <c r="G32" s="7">
        <v>50</v>
      </c>
      <c r="H32" s="8">
        <f>+F32*G32</f>
        <v>2500</v>
      </c>
      <c r="I32" s="6">
        <v>50</v>
      </c>
      <c r="J32" s="7">
        <v>50</v>
      </c>
      <c r="K32" s="8">
        <f>+I32*J32</f>
        <v>2500</v>
      </c>
      <c r="L32" s="6">
        <v>50</v>
      </c>
      <c r="M32" s="8">
        <f>E32+H32+K32</f>
        <v>7500</v>
      </c>
      <c r="N32" s="189" t="s">
        <v>171</v>
      </c>
      <c r="O32">
        <v>50</v>
      </c>
      <c r="P32" t="s">
        <v>143</v>
      </c>
      <c r="S32" s="49">
        <v>10000</v>
      </c>
      <c r="T32" s="5">
        <f t="shared" si="0"/>
        <v>10000</v>
      </c>
    </row>
    <row r="33" spans="1:20" ht="72.5" x14ac:dyDescent="0.35">
      <c r="B33" t="s">
        <v>15</v>
      </c>
      <c r="C33" s="6">
        <v>1</v>
      </c>
      <c r="D33" s="7">
        <v>5000</v>
      </c>
      <c r="E33" s="8">
        <f>+C33*D33</f>
        <v>5000</v>
      </c>
      <c r="F33" s="6">
        <v>1</v>
      </c>
      <c r="G33" s="7">
        <v>5000</v>
      </c>
      <c r="H33" s="8">
        <f>+F33*G33</f>
        <v>5000</v>
      </c>
      <c r="I33" s="6">
        <v>1</v>
      </c>
      <c r="J33" s="7">
        <v>5000</v>
      </c>
      <c r="K33" s="8">
        <f>+I33*J33</f>
        <v>5000</v>
      </c>
      <c r="L33" s="6">
        <v>3</v>
      </c>
      <c r="M33" s="8">
        <f>E33+H33+K33</f>
        <v>15000</v>
      </c>
      <c r="N33" s="189" t="s">
        <v>168</v>
      </c>
      <c r="O33">
        <v>1</v>
      </c>
      <c r="P33" t="s">
        <v>143</v>
      </c>
      <c r="Q33">
        <v>13150</v>
      </c>
      <c r="R33">
        <v>12655</v>
      </c>
      <c r="S33">
        <v>12655</v>
      </c>
      <c r="T33" s="5">
        <f t="shared" si="0"/>
        <v>38460</v>
      </c>
    </row>
    <row r="34" spans="1:20" ht="43.5" x14ac:dyDescent="0.35">
      <c r="B34" s="5" t="s">
        <v>13</v>
      </c>
      <c r="N34" s="189" t="s">
        <v>170</v>
      </c>
      <c r="P34" t="s">
        <v>143</v>
      </c>
      <c r="Q34" s="49">
        <v>30000</v>
      </c>
      <c r="T34" s="61">
        <f t="shared" si="0"/>
        <v>30000</v>
      </c>
    </row>
    <row r="35" spans="1:20" x14ac:dyDescent="0.35">
      <c r="B35" s="9" t="s">
        <v>23</v>
      </c>
      <c r="C35" s="6">
        <v>6</v>
      </c>
      <c r="D35" s="10">
        <v>5000</v>
      </c>
      <c r="E35" s="8">
        <f>C35*D35</f>
        <v>30000</v>
      </c>
      <c r="F35" s="6">
        <v>6</v>
      </c>
      <c r="G35" s="7">
        <v>5000</v>
      </c>
      <c r="H35" s="8">
        <f>F35*G35</f>
        <v>30000</v>
      </c>
      <c r="I35" s="6">
        <v>6</v>
      </c>
      <c r="J35" s="7">
        <v>5000</v>
      </c>
      <c r="K35" s="8">
        <f>I35*J35</f>
        <v>30000</v>
      </c>
      <c r="L35" s="6">
        <f>+C35+F35+I35</f>
        <v>18</v>
      </c>
      <c r="M35" s="8">
        <f>E35+H35+K35</f>
        <v>90000</v>
      </c>
      <c r="N35" s="191" t="s">
        <v>169</v>
      </c>
    </row>
    <row r="36" spans="1:20" ht="72.5" x14ac:dyDescent="0.35">
      <c r="B36" t="s">
        <v>21</v>
      </c>
      <c r="C36" s="6">
        <v>1</v>
      </c>
      <c r="D36" s="10">
        <v>1500</v>
      </c>
      <c r="E36" s="8">
        <f>C36*D36</f>
        <v>1500</v>
      </c>
      <c r="F36" s="6">
        <v>1</v>
      </c>
      <c r="G36" s="10">
        <v>1500</v>
      </c>
      <c r="H36" s="8">
        <f>F36*G36</f>
        <v>1500</v>
      </c>
      <c r="I36" s="6">
        <v>1</v>
      </c>
      <c r="J36" s="10">
        <v>1500</v>
      </c>
      <c r="K36" s="8">
        <f>I36*J36</f>
        <v>1500</v>
      </c>
      <c r="L36" s="6">
        <v>3</v>
      </c>
      <c r="M36" s="8">
        <f>E36+H36+K36</f>
        <v>4500</v>
      </c>
      <c r="N36" s="189" t="s">
        <v>172</v>
      </c>
      <c r="Q36">
        <v>20000</v>
      </c>
      <c r="T36" s="5">
        <f>SUM(Q36:S36)</f>
        <v>20000</v>
      </c>
    </row>
    <row r="37" spans="1:20" ht="58" x14ac:dyDescent="0.35">
      <c r="B37" t="s">
        <v>20</v>
      </c>
      <c r="C37" s="6">
        <v>7</v>
      </c>
      <c r="D37" s="10">
        <v>165</v>
      </c>
      <c r="E37" s="8">
        <f>C37*D37</f>
        <v>1155</v>
      </c>
      <c r="F37" s="6">
        <v>7</v>
      </c>
      <c r="G37" s="10">
        <v>165</v>
      </c>
      <c r="H37" s="8">
        <f>F37*G37</f>
        <v>1155</v>
      </c>
      <c r="I37" s="6">
        <v>7</v>
      </c>
      <c r="J37" s="10">
        <v>165</v>
      </c>
      <c r="K37" s="8">
        <f>I37*J37</f>
        <v>1155</v>
      </c>
      <c r="L37" s="6">
        <v>21</v>
      </c>
      <c r="M37" s="8">
        <f>E37+H37+K37</f>
        <v>3465</v>
      </c>
      <c r="N37" s="189" t="s">
        <v>173</v>
      </c>
      <c r="Q37">
        <v>20000</v>
      </c>
      <c r="T37" s="5">
        <f>SUM(Q37:S37)</f>
        <v>20000</v>
      </c>
    </row>
    <row r="38" spans="1:20" ht="43.5" x14ac:dyDescent="0.35">
      <c r="B38" s="5" t="s">
        <v>14</v>
      </c>
      <c r="N38" s="189" t="s">
        <v>174</v>
      </c>
      <c r="O38">
        <v>54</v>
      </c>
      <c r="Q38">
        <v>169530</v>
      </c>
      <c r="T38" s="5">
        <f>SUM(Q38:S38)</f>
        <v>169530</v>
      </c>
    </row>
    <row r="39" spans="1:20" ht="43.5" x14ac:dyDescent="0.35">
      <c r="B39" s="9" t="s">
        <v>82</v>
      </c>
      <c r="C39" s="6">
        <v>6</v>
      </c>
      <c r="D39" s="10">
        <v>2000</v>
      </c>
      <c r="E39" s="8">
        <f>C39*D39</f>
        <v>12000</v>
      </c>
      <c r="F39" s="6">
        <v>6</v>
      </c>
      <c r="G39" s="10">
        <v>2000</v>
      </c>
      <c r="H39" s="8">
        <f>F39*G39</f>
        <v>12000</v>
      </c>
      <c r="I39" s="6">
        <v>6</v>
      </c>
      <c r="J39" s="10">
        <v>2000</v>
      </c>
      <c r="K39" s="8">
        <f>I39*J39</f>
        <v>12000</v>
      </c>
      <c r="L39" s="6">
        <v>18</v>
      </c>
      <c r="M39" s="8">
        <f>E39+H39+K39</f>
        <v>36000</v>
      </c>
      <c r="N39" s="189" t="s">
        <v>175</v>
      </c>
      <c r="Q39">
        <v>10000</v>
      </c>
      <c r="T39" s="5">
        <f>SUM(Q39:S39)</f>
        <v>10000</v>
      </c>
    </row>
    <row r="40" spans="1:20" x14ac:dyDescent="0.35">
      <c r="B40" t="s">
        <v>24</v>
      </c>
      <c r="C40" s="6">
        <v>1</v>
      </c>
      <c r="D40" s="10">
        <v>1500</v>
      </c>
      <c r="E40" s="8">
        <f>C40*D40</f>
        <v>1500</v>
      </c>
      <c r="F40" s="6">
        <v>1</v>
      </c>
      <c r="G40" s="10">
        <v>1500</v>
      </c>
      <c r="H40" s="8">
        <f>F40*G40</f>
        <v>1500</v>
      </c>
      <c r="I40" s="6">
        <v>1</v>
      </c>
      <c r="J40" s="10">
        <v>1500</v>
      </c>
      <c r="K40" s="8">
        <f>I40*J40</f>
        <v>1500</v>
      </c>
      <c r="L40" s="6">
        <v>3</v>
      </c>
      <c r="M40" s="8">
        <f>E40+H40+K40</f>
        <v>4500</v>
      </c>
      <c r="N40" s="139" t="s">
        <v>61</v>
      </c>
      <c r="O40" s="140"/>
      <c r="P40" s="140"/>
      <c r="Q40" s="140"/>
      <c r="R40" s="140"/>
      <c r="S40" s="140"/>
      <c r="T40" s="140"/>
    </row>
    <row r="41" spans="1:20" ht="29" x14ac:dyDescent="0.35">
      <c r="B41" t="s">
        <v>25</v>
      </c>
      <c r="C41" s="6">
        <v>1</v>
      </c>
      <c r="D41" s="10">
        <v>1500</v>
      </c>
      <c r="E41" s="8">
        <f>C41*D41</f>
        <v>1500</v>
      </c>
      <c r="F41" s="6">
        <v>1</v>
      </c>
      <c r="G41" s="10">
        <v>1500</v>
      </c>
      <c r="H41" s="8">
        <f>F41*G41</f>
        <v>1500</v>
      </c>
      <c r="I41" s="6">
        <v>1</v>
      </c>
      <c r="J41" s="10">
        <v>1500</v>
      </c>
      <c r="K41" s="8">
        <f>I41*J41</f>
        <v>1500</v>
      </c>
      <c r="L41" s="6">
        <v>3</v>
      </c>
      <c r="M41" s="8">
        <f>E41+H41+K41</f>
        <v>4500</v>
      </c>
      <c r="N41" s="192" t="s">
        <v>176</v>
      </c>
    </row>
    <row r="42" spans="1:20" ht="116" x14ac:dyDescent="0.35">
      <c r="B42" s="5" t="s">
        <v>56</v>
      </c>
      <c r="C42" s="7"/>
      <c r="D42" s="10"/>
      <c r="E42" s="7"/>
      <c r="F42" s="7"/>
      <c r="G42" s="10"/>
      <c r="H42" s="7"/>
      <c r="I42" s="7"/>
      <c r="J42" s="10"/>
      <c r="K42" s="7"/>
      <c r="L42" s="7"/>
      <c r="M42" s="7"/>
      <c r="N42" s="189" t="s">
        <v>177</v>
      </c>
      <c r="P42" t="s">
        <v>143</v>
      </c>
      <c r="Q42">
        <v>33810</v>
      </c>
      <c r="R42">
        <v>32655</v>
      </c>
      <c r="S42">
        <v>31500</v>
      </c>
      <c r="T42" s="5">
        <f t="shared" ref="T42:T65" si="1">SUM(Q42:S42)</f>
        <v>97965</v>
      </c>
    </row>
    <row r="43" spans="1:20" ht="43.5" x14ac:dyDescent="0.35">
      <c r="B43" s="9" t="s">
        <v>42</v>
      </c>
      <c r="C43" s="10">
        <v>1</v>
      </c>
      <c r="D43" s="10">
        <v>10000</v>
      </c>
      <c r="E43" s="7">
        <f>C43*D43</f>
        <v>10000</v>
      </c>
      <c r="F43" s="7"/>
      <c r="G43" s="10"/>
      <c r="H43" s="7"/>
      <c r="I43" s="7"/>
      <c r="J43" s="10"/>
      <c r="K43" s="7"/>
      <c r="L43" s="7"/>
      <c r="M43" s="7">
        <f>+E43</f>
        <v>10000</v>
      </c>
      <c r="N43" s="189" t="s">
        <v>179</v>
      </c>
      <c r="O43">
        <v>200</v>
      </c>
      <c r="P43" t="s">
        <v>178</v>
      </c>
      <c r="Q43">
        <v>20000</v>
      </c>
      <c r="R43">
        <v>7500</v>
      </c>
      <c r="T43" s="5">
        <f t="shared" si="1"/>
        <v>27500</v>
      </c>
    </row>
    <row r="44" spans="1:20" ht="58" x14ac:dyDescent="0.35">
      <c r="B44" s="29" t="s">
        <v>43</v>
      </c>
      <c r="C44" s="10"/>
      <c r="D44" s="10"/>
      <c r="E44" s="7"/>
      <c r="F44" s="7"/>
      <c r="G44" s="10"/>
      <c r="H44" s="7"/>
      <c r="I44" s="7"/>
      <c r="J44" s="10"/>
      <c r="K44" s="7"/>
      <c r="L44" s="7"/>
      <c r="M44" s="7"/>
      <c r="N44" s="189" t="s">
        <v>180</v>
      </c>
      <c r="P44" t="s">
        <v>143</v>
      </c>
      <c r="R44">
        <v>10000</v>
      </c>
      <c r="S44">
        <v>10000</v>
      </c>
      <c r="T44" s="5">
        <f t="shared" si="1"/>
        <v>20000</v>
      </c>
    </row>
    <row r="45" spans="1:20" ht="58" x14ac:dyDescent="0.35">
      <c r="B45" t="s">
        <v>44</v>
      </c>
      <c r="I45" s="6">
        <v>100</v>
      </c>
      <c r="J45" s="7">
        <v>50</v>
      </c>
      <c r="K45" s="8">
        <f>+I45*J45</f>
        <v>5000</v>
      </c>
      <c r="L45" s="6">
        <v>100</v>
      </c>
      <c r="M45" s="8">
        <f>E45+H45+K45</f>
        <v>5000</v>
      </c>
      <c r="N45" s="189" t="s">
        <v>181</v>
      </c>
      <c r="O45">
        <v>30</v>
      </c>
      <c r="P45" t="s">
        <v>143</v>
      </c>
      <c r="Q45">
        <v>15000</v>
      </c>
      <c r="R45">
        <v>10000</v>
      </c>
      <c r="S45">
        <v>10000</v>
      </c>
      <c r="T45" s="5">
        <f t="shared" si="1"/>
        <v>35000</v>
      </c>
    </row>
    <row r="46" spans="1:20" ht="99" customHeight="1" x14ac:dyDescent="0.35">
      <c r="B46" t="s">
        <v>15</v>
      </c>
      <c r="I46" s="6">
        <v>1</v>
      </c>
      <c r="J46" s="7">
        <v>5000</v>
      </c>
      <c r="K46" s="8">
        <f>+I46*J46</f>
        <v>5000</v>
      </c>
      <c r="L46" s="6">
        <v>1</v>
      </c>
      <c r="M46" s="8">
        <f>E46+H46+K46</f>
        <v>5000</v>
      </c>
      <c r="N46" s="189" t="s">
        <v>182</v>
      </c>
      <c r="O46">
        <v>450</v>
      </c>
      <c r="P46" t="s">
        <v>143</v>
      </c>
      <c r="Q46">
        <v>15000</v>
      </c>
      <c r="R46">
        <v>15000</v>
      </c>
      <c r="S46">
        <v>15000</v>
      </c>
      <c r="T46" s="5">
        <f t="shared" si="1"/>
        <v>45000</v>
      </c>
    </row>
    <row r="47" spans="1:20" ht="151.5" customHeight="1" x14ac:dyDescent="0.35">
      <c r="A47" s="1" t="s">
        <v>28</v>
      </c>
      <c r="B47" s="13" t="s">
        <v>27</v>
      </c>
      <c r="C47" s="2"/>
      <c r="D47" s="2"/>
      <c r="E47" s="2">
        <f>+E48+E67</f>
        <v>216950</v>
      </c>
      <c r="F47" s="2"/>
      <c r="G47" s="2"/>
      <c r="H47" s="2">
        <f>+H48+H67</f>
        <v>52965</v>
      </c>
      <c r="I47" s="2"/>
      <c r="J47" s="2"/>
      <c r="K47" s="2">
        <f>+K48+K67</f>
        <v>57965</v>
      </c>
      <c r="L47" s="2"/>
      <c r="M47" s="2">
        <f>M48+M67</f>
        <v>327880</v>
      </c>
      <c r="N47" s="189" t="s">
        <v>183</v>
      </c>
      <c r="P47" t="s">
        <v>143</v>
      </c>
      <c r="Q47">
        <v>33810</v>
      </c>
      <c r="R47">
        <v>32655</v>
      </c>
      <c r="S47">
        <v>31500</v>
      </c>
      <c r="T47" s="5">
        <f t="shared" si="1"/>
        <v>97965</v>
      </c>
    </row>
    <row r="48" spans="1:20" ht="43.5" x14ac:dyDescent="0.35">
      <c r="B48" s="12" t="s">
        <v>29</v>
      </c>
      <c r="C48" s="15"/>
      <c r="D48" s="11"/>
      <c r="E48" s="16">
        <f>SUM(E50:E66)</f>
        <v>86900</v>
      </c>
      <c r="F48" s="15"/>
      <c r="G48" s="11"/>
      <c r="H48" s="16">
        <f>SUM(H50:H66)</f>
        <v>20155</v>
      </c>
      <c r="I48" s="15"/>
      <c r="J48" s="11"/>
      <c r="K48" s="16">
        <f>SUM(K50:K66)</f>
        <v>22655</v>
      </c>
      <c r="L48" s="15"/>
      <c r="M48" s="16">
        <f>SUM(M50:M66)</f>
        <v>129710</v>
      </c>
      <c r="N48" s="189" t="s">
        <v>184</v>
      </c>
      <c r="O48">
        <v>200</v>
      </c>
      <c r="P48" t="s">
        <v>178</v>
      </c>
      <c r="Q48">
        <v>20000</v>
      </c>
      <c r="R48">
        <v>7500</v>
      </c>
      <c r="T48" s="5">
        <f t="shared" si="1"/>
        <v>27500</v>
      </c>
    </row>
    <row r="49" spans="2:20" ht="80" customHeight="1" x14ac:dyDescent="0.35">
      <c r="B49" s="5" t="s">
        <v>32</v>
      </c>
      <c r="N49" s="189" t="s">
        <v>185</v>
      </c>
      <c r="P49" t="s">
        <v>143</v>
      </c>
      <c r="R49">
        <v>10000</v>
      </c>
      <c r="S49">
        <v>10000</v>
      </c>
      <c r="T49" s="5">
        <f t="shared" si="1"/>
        <v>20000</v>
      </c>
    </row>
    <row r="50" spans="2:20" ht="81.5" customHeight="1" x14ac:dyDescent="0.35">
      <c r="B50" s="9" t="s">
        <v>23</v>
      </c>
      <c r="C50" s="6">
        <v>2</v>
      </c>
      <c r="D50" s="10">
        <v>5000</v>
      </c>
      <c r="E50" s="8">
        <f>C50*D50</f>
        <v>10000</v>
      </c>
      <c r="F50" s="6">
        <v>2</v>
      </c>
      <c r="G50" s="7">
        <v>5000</v>
      </c>
      <c r="H50" s="8">
        <f>F50*G50</f>
        <v>10000</v>
      </c>
      <c r="I50" s="6">
        <v>2</v>
      </c>
      <c r="J50" s="7">
        <v>5000</v>
      </c>
      <c r="K50" s="8">
        <f>I50*J50</f>
        <v>10000</v>
      </c>
      <c r="L50" s="6">
        <f>C50+F50+I50</f>
        <v>6</v>
      </c>
      <c r="M50" s="8">
        <f>E50+H50+K50</f>
        <v>30000</v>
      </c>
      <c r="N50" s="189" t="s">
        <v>186</v>
      </c>
      <c r="O50">
        <v>30</v>
      </c>
      <c r="P50" t="s">
        <v>143</v>
      </c>
      <c r="Q50">
        <v>15000</v>
      </c>
      <c r="R50">
        <v>10000</v>
      </c>
      <c r="S50">
        <v>10000</v>
      </c>
      <c r="T50" s="5">
        <f t="shared" si="1"/>
        <v>35000</v>
      </c>
    </row>
    <row r="51" spans="2:20" ht="72.5" x14ac:dyDescent="0.35">
      <c r="B51" t="s">
        <v>21</v>
      </c>
      <c r="C51" s="6">
        <v>1</v>
      </c>
      <c r="D51" s="10">
        <v>1500</v>
      </c>
      <c r="E51" s="8">
        <f>C51*D51</f>
        <v>1500</v>
      </c>
      <c r="F51" s="6">
        <v>1</v>
      </c>
      <c r="G51" s="10">
        <v>1500</v>
      </c>
      <c r="H51" s="8">
        <f>F51*G51</f>
        <v>1500</v>
      </c>
      <c r="I51" s="6">
        <v>1</v>
      </c>
      <c r="J51" s="10">
        <v>1500</v>
      </c>
      <c r="K51" s="8">
        <f>I51*J51</f>
        <v>1500</v>
      </c>
      <c r="L51" s="6">
        <v>3</v>
      </c>
      <c r="M51" s="8">
        <f>E51+H51+K51</f>
        <v>4500</v>
      </c>
      <c r="N51" s="189" t="s">
        <v>187</v>
      </c>
      <c r="O51">
        <v>450</v>
      </c>
      <c r="P51" t="s">
        <v>143</v>
      </c>
      <c r="Q51">
        <v>15000</v>
      </c>
      <c r="R51">
        <v>15000</v>
      </c>
      <c r="S51">
        <v>15000</v>
      </c>
      <c r="T51" s="5">
        <f t="shared" si="1"/>
        <v>45000</v>
      </c>
    </row>
    <row r="52" spans="2:20" ht="130.5" customHeight="1" x14ac:dyDescent="0.35">
      <c r="B52" t="s">
        <v>20</v>
      </c>
      <c r="C52" s="6">
        <v>10</v>
      </c>
      <c r="D52" s="10">
        <v>165</v>
      </c>
      <c r="E52" s="8">
        <f>C52*D52</f>
        <v>1650</v>
      </c>
      <c r="F52" s="6">
        <v>7</v>
      </c>
      <c r="G52" s="10">
        <v>165</v>
      </c>
      <c r="H52" s="8">
        <f>F52*G52</f>
        <v>1155</v>
      </c>
      <c r="I52" s="6">
        <v>7</v>
      </c>
      <c r="J52" s="10">
        <v>165</v>
      </c>
      <c r="K52" s="8">
        <f>I52*J52</f>
        <v>1155</v>
      </c>
      <c r="L52" s="6">
        <v>21</v>
      </c>
      <c r="M52" s="8">
        <f>E52+H52+K52</f>
        <v>3960</v>
      </c>
      <c r="N52" s="189" t="s">
        <v>192</v>
      </c>
      <c r="P52" t="s">
        <v>143</v>
      </c>
      <c r="Q52">
        <v>33810</v>
      </c>
      <c r="R52">
        <v>32655</v>
      </c>
      <c r="S52">
        <v>31500</v>
      </c>
      <c r="T52" s="5">
        <f t="shared" si="1"/>
        <v>97965</v>
      </c>
    </row>
    <row r="53" spans="2:20" ht="61.5" customHeight="1" x14ac:dyDescent="0.35">
      <c r="B53" s="5" t="s">
        <v>31</v>
      </c>
      <c r="N53" s="189" t="s">
        <v>191</v>
      </c>
      <c r="O53">
        <v>200</v>
      </c>
      <c r="P53" t="s">
        <v>178</v>
      </c>
      <c r="Q53">
        <v>20000</v>
      </c>
      <c r="R53">
        <v>7500</v>
      </c>
      <c r="T53" s="5">
        <f t="shared" si="1"/>
        <v>27500</v>
      </c>
    </row>
    <row r="54" spans="2:20" ht="72.5" x14ac:dyDescent="0.35">
      <c r="B54" t="s">
        <v>18</v>
      </c>
      <c r="C54" s="6">
        <v>25</v>
      </c>
      <c r="D54" s="7">
        <v>500</v>
      </c>
      <c r="E54" s="8">
        <f>+C54*D54</f>
        <v>12500</v>
      </c>
      <c r="M54" s="8">
        <f>E54+H54+K54</f>
        <v>12500</v>
      </c>
      <c r="N54" s="189" t="s">
        <v>188</v>
      </c>
      <c r="P54" t="s">
        <v>143</v>
      </c>
      <c r="R54">
        <v>10000</v>
      </c>
      <c r="S54">
        <v>10000</v>
      </c>
      <c r="T54" s="5">
        <f t="shared" si="1"/>
        <v>20000</v>
      </c>
    </row>
    <row r="55" spans="2:20" ht="58" x14ac:dyDescent="0.35">
      <c r="B55" t="s">
        <v>19</v>
      </c>
      <c r="C55" s="6">
        <v>10</v>
      </c>
      <c r="D55" s="7">
        <v>2000</v>
      </c>
      <c r="E55" s="8">
        <f>+C55*D55</f>
        <v>20000</v>
      </c>
      <c r="M55" s="8">
        <f>E55+H55+K55</f>
        <v>20000</v>
      </c>
      <c r="N55" s="189" t="s">
        <v>190</v>
      </c>
      <c r="O55">
        <v>30</v>
      </c>
      <c r="P55" t="s">
        <v>143</v>
      </c>
      <c r="Q55">
        <v>15000</v>
      </c>
      <c r="R55">
        <v>10000</v>
      </c>
      <c r="S55">
        <v>10000</v>
      </c>
      <c r="T55" s="5">
        <f t="shared" si="1"/>
        <v>35000</v>
      </c>
    </row>
    <row r="56" spans="2:20" ht="72.5" x14ac:dyDescent="0.35">
      <c r="B56" s="5" t="s">
        <v>30</v>
      </c>
      <c r="N56" s="189" t="s">
        <v>189</v>
      </c>
      <c r="O56">
        <v>450</v>
      </c>
      <c r="P56" t="s">
        <v>143</v>
      </c>
      <c r="Q56">
        <v>15000</v>
      </c>
      <c r="R56">
        <v>15000</v>
      </c>
      <c r="S56">
        <v>15000</v>
      </c>
      <c r="T56" s="5">
        <f t="shared" si="1"/>
        <v>45000</v>
      </c>
    </row>
    <row r="57" spans="2:20" s="19" customFormat="1" ht="116" x14ac:dyDescent="0.35">
      <c r="B57" s="19" t="s">
        <v>33</v>
      </c>
      <c r="C57" s="20"/>
      <c r="D57" s="21"/>
      <c r="E57" s="22"/>
      <c r="F57" s="20"/>
      <c r="G57" s="21"/>
      <c r="H57" s="22"/>
      <c r="I57" s="20"/>
      <c r="J57" s="21"/>
      <c r="K57" s="22"/>
      <c r="L57" s="20"/>
      <c r="M57" s="22"/>
      <c r="N57" s="189" t="s">
        <v>192</v>
      </c>
      <c r="O57"/>
      <c r="P57" t="s">
        <v>143</v>
      </c>
      <c r="Q57">
        <v>33810</v>
      </c>
      <c r="R57">
        <v>32655</v>
      </c>
      <c r="S57">
        <v>31500</v>
      </c>
      <c r="T57" s="5">
        <f t="shared" si="1"/>
        <v>97965</v>
      </c>
    </row>
    <row r="58" spans="2:20" ht="43.5" x14ac:dyDescent="0.35">
      <c r="B58" s="18" t="s">
        <v>34</v>
      </c>
      <c r="C58" s="6">
        <v>25</v>
      </c>
      <c r="D58" s="7">
        <v>50</v>
      </c>
      <c r="E58" s="8">
        <f>+C58*D58</f>
        <v>1250</v>
      </c>
      <c r="F58" s="6">
        <v>50</v>
      </c>
      <c r="G58" s="7">
        <v>50</v>
      </c>
      <c r="H58" s="8">
        <f>+F58*G58</f>
        <v>2500</v>
      </c>
      <c r="M58" s="8">
        <f>+H58+E58</f>
        <v>3750</v>
      </c>
      <c r="N58" s="189" t="s">
        <v>191</v>
      </c>
      <c r="O58">
        <v>200</v>
      </c>
      <c r="P58" t="s">
        <v>178</v>
      </c>
      <c r="Q58">
        <v>20000</v>
      </c>
      <c r="R58">
        <v>7500</v>
      </c>
      <c r="T58" s="5">
        <f t="shared" si="1"/>
        <v>27500</v>
      </c>
    </row>
    <row r="59" spans="2:20" ht="72.5" x14ac:dyDescent="0.35">
      <c r="B59" s="18" t="s">
        <v>15</v>
      </c>
      <c r="C59" s="6">
        <v>1</v>
      </c>
      <c r="D59" s="7">
        <v>5000</v>
      </c>
      <c r="E59" s="8">
        <f>+C59*D59</f>
        <v>5000</v>
      </c>
      <c r="F59" s="6">
        <v>1</v>
      </c>
      <c r="G59" s="7">
        <v>5000</v>
      </c>
      <c r="H59" s="8">
        <f>+F59*G59</f>
        <v>5000</v>
      </c>
      <c r="M59" s="8">
        <f>+H59+E59</f>
        <v>10000</v>
      </c>
      <c r="N59" s="189" t="s">
        <v>188</v>
      </c>
      <c r="P59" t="s">
        <v>143</v>
      </c>
      <c r="R59">
        <v>10000</v>
      </c>
      <c r="S59">
        <v>10000</v>
      </c>
      <c r="T59" s="5">
        <f t="shared" si="1"/>
        <v>20000</v>
      </c>
    </row>
    <row r="60" spans="2:20" s="19" customFormat="1" ht="58" x14ac:dyDescent="0.35">
      <c r="B60" s="19" t="s">
        <v>37</v>
      </c>
      <c r="F60" s="20"/>
      <c r="G60" s="21"/>
      <c r="H60" s="22"/>
      <c r="I60" s="20"/>
      <c r="J60" s="21"/>
      <c r="K60" s="22"/>
      <c r="L60" s="20"/>
      <c r="M60" s="22"/>
      <c r="N60" s="189" t="s">
        <v>190</v>
      </c>
      <c r="O60">
        <v>30</v>
      </c>
      <c r="P60" t="s">
        <v>143</v>
      </c>
      <c r="Q60">
        <v>15000</v>
      </c>
      <c r="R60">
        <v>10000</v>
      </c>
      <c r="S60">
        <v>10000</v>
      </c>
      <c r="T60" s="5">
        <f t="shared" si="1"/>
        <v>35000</v>
      </c>
    </row>
    <row r="61" spans="2:20" s="9" customFormat="1" ht="72.5" x14ac:dyDescent="0.35">
      <c r="B61" s="27" t="s">
        <v>36</v>
      </c>
      <c r="C61" s="23">
        <v>1</v>
      </c>
      <c r="D61" s="26">
        <v>25000</v>
      </c>
      <c r="E61" s="25">
        <f>+C61*D61</f>
        <v>25000</v>
      </c>
      <c r="F61" s="23"/>
      <c r="G61" s="24"/>
      <c r="H61" s="25"/>
      <c r="I61" s="23"/>
      <c r="J61" s="24"/>
      <c r="K61" s="25"/>
      <c r="L61" s="23"/>
      <c r="M61" s="25">
        <f>E61</f>
        <v>25000</v>
      </c>
      <c r="N61" s="189" t="s">
        <v>189</v>
      </c>
      <c r="O61">
        <v>450</v>
      </c>
      <c r="P61" t="s">
        <v>143</v>
      </c>
      <c r="Q61">
        <v>15000</v>
      </c>
      <c r="R61">
        <v>15000</v>
      </c>
      <c r="S61">
        <v>15000</v>
      </c>
      <c r="T61" s="5">
        <f t="shared" si="1"/>
        <v>45000</v>
      </c>
    </row>
    <row r="62" spans="2:20" ht="43.5" x14ac:dyDescent="0.35">
      <c r="B62" s="5" t="s">
        <v>56</v>
      </c>
      <c r="C62" s="7"/>
      <c r="D62" s="10"/>
      <c r="E62" s="7"/>
      <c r="F62" s="7"/>
      <c r="G62" s="10"/>
      <c r="H62" s="7"/>
      <c r="I62" s="7"/>
      <c r="J62" s="10"/>
      <c r="K62" s="7"/>
      <c r="L62" s="7"/>
      <c r="M62" s="7"/>
      <c r="N62" s="189" t="s">
        <v>193</v>
      </c>
      <c r="O62">
        <v>200</v>
      </c>
      <c r="P62" t="s">
        <v>178</v>
      </c>
      <c r="Q62">
        <v>20000</v>
      </c>
      <c r="R62">
        <v>7500</v>
      </c>
      <c r="T62" s="5">
        <f t="shared" si="1"/>
        <v>27500</v>
      </c>
    </row>
    <row r="63" spans="2:20" ht="72.5" x14ac:dyDescent="0.35">
      <c r="B63" s="9" t="s">
        <v>42</v>
      </c>
      <c r="C63" s="10">
        <v>1</v>
      </c>
      <c r="D63" s="10">
        <v>10000</v>
      </c>
      <c r="E63" s="7">
        <f>C63*D63</f>
        <v>10000</v>
      </c>
      <c r="F63" s="7"/>
      <c r="G63" s="10"/>
      <c r="H63" s="7"/>
      <c r="I63" s="7"/>
      <c r="J63" s="10"/>
      <c r="K63" s="7"/>
      <c r="L63" s="7"/>
      <c r="M63" s="7">
        <f>+E63</f>
        <v>10000</v>
      </c>
      <c r="N63" s="189" t="s">
        <v>188</v>
      </c>
      <c r="P63" t="s">
        <v>143</v>
      </c>
      <c r="R63">
        <v>10000</v>
      </c>
      <c r="S63">
        <v>10000</v>
      </c>
      <c r="T63" s="5">
        <f t="shared" si="1"/>
        <v>20000</v>
      </c>
    </row>
    <row r="64" spans="2:20" ht="58" x14ac:dyDescent="0.35">
      <c r="B64" s="29" t="s">
        <v>43</v>
      </c>
      <c r="C64" s="10"/>
      <c r="D64" s="10"/>
      <c r="E64" s="7"/>
      <c r="F64" s="7"/>
      <c r="G64" s="10"/>
      <c r="H64" s="7"/>
      <c r="I64" s="7"/>
      <c r="J64" s="10"/>
      <c r="K64" s="7"/>
      <c r="L64" s="7"/>
      <c r="M64" s="7"/>
      <c r="N64" s="189" t="s">
        <v>195</v>
      </c>
      <c r="O64">
        <v>30</v>
      </c>
      <c r="P64" t="s">
        <v>143</v>
      </c>
      <c r="Q64">
        <v>15000</v>
      </c>
      <c r="R64">
        <v>10000</v>
      </c>
      <c r="S64">
        <v>10000</v>
      </c>
      <c r="T64" s="5">
        <f t="shared" si="1"/>
        <v>35000</v>
      </c>
    </row>
    <row r="65" spans="2:25" ht="72.5" x14ac:dyDescent="0.35">
      <c r="B65" t="s">
        <v>44</v>
      </c>
      <c r="I65" s="6">
        <v>100</v>
      </c>
      <c r="J65" s="7">
        <v>50</v>
      </c>
      <c r="K65" s="8">
        <f>+I65*J65</f>
        <v>5000</v>
      </c>
      <c r="L65" s="6">
        <v>100</v>
      </c>
      <c r="M65" s="8">
        <f>E65+H65+K65</f>
        <v>5000</v>
      </c>
      <c r="N65" s="189" t="s">
        <v>194</v>
      </c>
      <c r="O65">
        <v>450</v>
      </c>
      <c r="P65" t="s">
        <v>143</v>
      </c>
      <c r="Q65">
        <v>15000</v>
      </c>
      <c r="R65">
        <v>15000</v>
      </c>
      <c r="S65">
        <v>15000</v>
      </c>
      <c r="T65" s="5">
        <f t="shared" si="1"/>
        <v>45000</v>
      </c>
    </row>
    <row r="66" spans="2:25" ht="14.5" customHeight="1" x14ac:dyDescent="0.35">
      <c r="B66" t="s">
        <v>15</v>
      </c>
      <c r="I66" s="6">
        <v>1</v>
      </c>
      <c r="J66" s="7">
        <v>5000</v>
      </c>
      <c r="K66" s="8">
        <f>+I66*J66</f>
        <v>5000</v>
      </c>
      <c r="L66" s="6">
        <v>1</v>
      </c>
      <c r="M66" s="8">
        <f>E66+H66+K66</f>
        <v>5000</v>
      </c>
      <c r="N66" s="191" t="s">
        <v>196</v>
      </c>
    </row>
    <row r="67" spans="2:25" ht="101.5" x14ac:dyDescent="0.35">
      <c r="B67" s="12" t="s">
        <v>38</v>
      </c>
      <c r="C67" s="15"/>
      <c r="D67" s="11"/>
      <c r="E67" s="16">
        <f>SUM(E69:E90)</f>
        <v>130050</v>
      </c>
      <c r="F67" s="15"/>
      <c r="G67" s="11"/>
      <c r="H67" s="16">
        <f>SUM(H69:H90)</f>
        <v>32810</v>
      </c>
      <c r="I67" s="15"/>
      <c r="J67" s="11"/>
      <c r="K67" s="16">
        <f>SUM(K69:K90)</f>
        <v>35310</v>
      </c>
      <c r="L67" s="15"/>
      <c r="M67" s="16">
        <f>SUM(M69:M90)</f>
        <v>198170</v>
      </c>
      <c r="N67" s="189" t="s">
        <v>198</v>
      </c>
      <c r="P67" t="s">
        <v>199</v>
      </c>
      <c r="Q67">
        <v>48000</v>
      </c>
      <c r="R67">
        <v>48000</v>
      </c>
      <c r="S67">
        <v>48000</v>
      </c>
      <c r="T67" s="5">
        <f>SUM(Q67:S67)</f>
        <v>144000</v>
      </c>
    </row>
    <row r="68" spans="2:25" ht="15" customHeight="1" x14ac:dyDescent="0.35">
      <c r="B68" s="5" t="s">
        <v>32</v>
      </c>
      <c r="N68" s="191" t="s">
        <v>85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2:25" x14ac:dyDescent="0.35">
      <c r="B69" s="9" t="s">
        <v>23</v>
      </c>
      <c r="C69" s="6">
        <v>2</v>
      </c>
      <c r="D69" s="10">
        <v>5000</v>
      </c>
      <c r="E69" s="8">
        <f>C69*D69</f>
        <v>10000</v>
      </c>
      <c r="F69" s="6">
        <v>2</v>
      </c>
      <c r="G69" s="7">
        <v>5000</v>
      </c>
      <c r="H69" s="8">
        <f>F69*G69</f>
        <v>10000</v>
      </c>
      <c r="I69" s="6">
        <v>2</v>
      </c>
      <c r="J69" s="7">
        <v>5000</v>
      </c>
      <c r="K69" s="8">
        <f>I69*J69</f>
        <v>10000</v>
      </c>
      <c r="L69" s="6">
        <f>C69+F69+I69</f>
        <v>6</v>
      </c>
      <c r="M69" s="8">
        <f>E69+H69+K69</f>
        <v>30000</v>
      </c>
      <c r="N69" s="193" t="s">
        <v>86</v>
      </c>
      <c r="O69" s="6"/>
      <c r="P69" s="7"/>
      <c r="Q69" s="8"/>
      <c r="R69" s="6"/>
      <c r="S69" s="7"/>
      <c r="T69" s="8">
        <v>25000</v>
      </c>
      <c r="U69" s="6"/>
      <c r="V69" s="7"/>
      <c r="W69" s="8"/>
      <c r="X69" s="6"/>
      <c r="Y69" s="8"/>
    </row>
    <row r="70" spans="2:25" x14ac:dyDescent="0.35">
      <c r="B70" t="s">
        <v>21</v>
      </c>
      <c r="C70" s="6">
        <v>1</v>
      </c>
      <c r="D70" s="10">
        <v>1500</v>
      </c>
      <c r="E70" s="8">
        <f>C70*D70</f>
        <v>1500</v>
      </c>
      <c r="F70" s="6">
        <v>1</v>
      </c>
      <c r="G70" s="10">
        <v>1500</v>
      </c>
      <c r="H70" s="8">
        <f>F70*G70</f>
        <v>1500</v>
      </c>
      <c r="I70" s="6">
        <v>1</v>
      </c>
      <c r="J70" s="10">
        <v>1500</v>
      </c>
      <c r="K70" s="8">
        <f>I70*J70</f>
        <v>1500</v>
      </c>
      <c r="L70" s="6">
        <v>3</v>
      </c>
      <c r="M70" s="8">
        <f>E70+H70+K70</f>
        <v>4500</v>
      </c>
      <c r="N70" s="193" t="s">
        <v>197</v>
      </c>
      <c r="O70" s="6"/>
      <c r="P70" s="7"/>
      <c r="Q70" s="8"/>
      <c r="R70" s="6"/>
      <c r="S70" s="7"/>
      <c r="T70" s="8">
        <v>25000</v>
      </c>
      <c r="U70" s="6"/>
      <c r="V70" s="7"/>
      <c r="W70" s="8"/>
      <c r="X70" s="6"/>
      <c r="Y70" s="8"/>
    </row>
    <row r="71" spans="2:25" x14ac:dyDescent="0.35">
      <c r="B71" t="s">
        <v>20</v>
      </c>
      <c r="C71" s="6">
        <v>10</v>
      </c>
      <c r="D71" s="10">
        <v>165</v>
      </c>
      <c r="E71" s="8">
        <f>C71*D71</f>
        <v>1650</v>
      </c>
      <c r="F71" s="6">
        <v>7</v>
      </c>
      <c r="G71" s="10">
        <v>165</v>
      </c>
      <c r="H71" s="8">
        <f>F71*G71</f>
        <v>1155</v>
      </c>
      <c r="I71" s="6">
        <v>7</v>
      </c>
      <c r="J71" s="10">
        <v>165</v>
      </c>
      <c r="K71" s="8">
        <f>I71*J71</f>
        <v>1155</v>
      </c>
      <c r="L71" s="6">
        <v>21</v>
      </c>
      <c r="M71" s="8">
        <f>E71+H71+K71</f>
        <v>3960</v>
      </c>
      <c r="N71" s="193" t="s">
        <v>88</v>
      </c>
      <c r="O71" s="6">
        <v>1</v>
      </c>
      <c r="P71" s="7"/>
      <c r="Q71" s="8">
        <v>18000</v>
      </c>
      <c r="R71" s="6">
        <v>18000</v>
      </c>
      <c r="S71" s="10">
        <v>18000</v>
      </c>
      <c r="T71" s="8">
        <f>SUM(Q71:S71)</f>
        <v>54000</v>
      </c>
      <c r="U71" s="6"/>
      <c r="V71" s="7"/>
      <c r="W71" s="8"/>
      <c r="X71" s="6"/>
      <c r="Y71" s="8"/>
    </row>
    <row r="72" spans="2:25" x14ac:dyDescent="0.35">
      <c r="B72" s="5" t="s">
        <v>31</v>
      </c>
      <c r="N72" s="193" t="s">
        <v>89</v>
      </c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2:25" x14ac:dyDescent="0.35">
      <c r="B73" t="s">
        <v>18</v>
      </c>
      <c r="C73" s="6">
        <v>25</v>
      </c>
      <c r="D73" s="7">
        <v>500</v>
      </c>
      <c r="E73" s="8">
        <f>+C73*D73</f>
        <v>12500</v>
      </c>
      <c r="M73" s="8">
        <f>E73+H73+K73</f>
        <v>12500</v>
      </c>
      <c r="N73" s="191" t="s">
        <v>134</v>
      </c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2:25" x14ac:dyDescent="0.35">
      <c r="B74" t="s">
        <v>19</v>
      </c>
      <c r="C74" s="6">
        <v>10</v>
      </c>
      <c r="D74" s="7">
        <v>2000</v>
      </c>
      <c r="E74" s="8">
        <f>+C74*D74</f>
        <v>20000</v>
      </c>
      <c r="M74" s="8">
        <f>E74+H74+K74</f>
        <v>20000</v>
      </c>
      <c r="N74" s="193" t="s">
        <v>2</v>
      </c>
      <c r="O74" s="37"/>
      <c r="P74" s="38"/>
      <c r="Q74" s="39"/>
      <c r="R74" s="37"/>
      <c r="S74" s="38"/>
      <c r="T74" s="39"/>
      <c r="U74" s="37"/>
      <c r="V74" s="38"/>
      <c r="W74" s="39"/>
      <c r="X74" s="37"/>
      <c r="Y74" s="39"/>
    </row>
    <row r="75" spans="2:25" x14ac:dyDescent="0.35">
      <c r="B75" s="5" t="s">
        <v>30</v>
      </c>
    </row>
    <row r="76" spans="2:25" s="19" customFormat="1" x14ac:dyDescent="0.35">
      <c r="B76" s="19" t="s">
        <v>33</v>
      </c>
      <c r="C76" s="20"/>
      <c r="D76" s="21"/>
      <c r="E76" s="22"/>
      <c r="F76" s="20"/>
      <c r="G76" s="21"/>
      <c r="H76" s="22"/>
      <c r="I76" s="20"/>
      <c r="J76" s="21"/>
      <c r="K76" s="22"/>
      <c r="L76" s="20"/>
      <c r="M76" s="22"/>
      <c r="N76" s="189"/>
      <c r="T76" s="60"/>
    </row>
    <row r="77" spans="2:25" x14ac:dyDescent="0.35">
      <c r="B77" s="18" t="s">
        <v>34</v>
      </c>
      <c r="C77" s="6">
        <v>25</v>
      </c>
      <c r="D77" s="7">
        <v>50</v>
      </c>
      <c r="E77" s="8">
        <f>+C77*D77</f>
        <v>1250</v>
      </c>
      <c r="F77" s="6">
        <v>50</v>
      </c>
      <c r="G77" s="7">
        <v>50</v>
      </c>
      <c r="H77" s="8">
        <f>+F77*G77</f>
        <v>2500</v>
      </c>
      <c r="M77" s="8">
        <f>+H77+E77</f>
        <v>3750</v>
      </c>
    </row>
    <row r="78" spans="2:25" ht="15" customHeight="1" x14ac:dyDescent="0.35">
      <c r="B78" s="18" t="s">
        <v>15</v>
      </c>
      <c r="C78" s="6">
        <v>1</v>
      </c>
      <c r="D78" s="7">
        <v>5000</v>
      </c>
      <c r="E78" s="8">
        <f>+C78*D78</f>
        <v>5000</v>
      </c>
      <c r="F78" s="6">
        <v>1</v>
      </c>
      <c r="G78" s="7">
        <v>5000</v>
      </c>
      <c r="H78" s="8">
        <f>+F78*G78</f>
        <v>5000</v>
      </c>
      <c r="M78" s="8">
        <f>+H78+E78</f>
        <v>10000</v>
      </c>
    </row>
    <row r="79" spans="2:25" s="19" customFormat="1" x14ac:dyDescent="0.35">
      <c r="B79" s="19" t="s">
        <v>37</v>
      </c>
      <c r="F79" s="20"/>
      <c r="G79" s="21"/>
      <c r="H79" s="22"/>
      <c r="I79" s="20"/>
      <c r="J79" s="21"/>
      <c r="K79" s="22"/>
      <c r="L79" s="20"/>
      <c r="M79" s="22"/>
      <c r="N79" s="189"/>
      <c r="T79" s="60"/>
    </row>
    <row r="80" spans="2:25" s="9" customFormat="1" x14ac:dyDescent="0.35">
      <c r="B80" s="27" t="s">
        <v>36</v>
      </c>
      <c r="C80" s="23">
        <v>1</v>
      </c>
      <c r="D80" s="26">
        <v>25000</v>
      </c>
      <c r="E80" s="25">
        <f>+C80*D80</f>
        <v>25000</v>
      </c>
      <c r="F80" s="23"/>
      <c r="G80" s="24"/>
      <c r="H80" s="25"/>
      <c r="I80" s="23"/>
      <c r="J80" s="24"/>
      <c r="K80" s="25"/>
      <c r="L80" s="23"/>
      <c r="M80" s="25">
        <f>E80</f>
        <v>25000</v>
      </c>
      <c r="N80" s="189"/>
      <c r="T80" s="5"/>
    </row>
    <row r="81" spans="1:20" x14ac:dyDescent="0.35">
      <c r="B81" s="5" t="s">
        <v>39</v>
      </c>
    </row>
    <row r="82" spans="1:20" x14ac:dyDescent="0.35">
      <c r="B82" s="9" t="s">
        <v>22</v>
      </c>
      <c r="C82" s="6">
        <v>2</v>
      </c>
      <c r="D82" s="10">
        <v>5000</v>
      </c>
      <c r="E82" s="8">
        <f>C82*D82</f>
        <v>10000</v>
      </c>
      <c r="F82" s="6">
        <v>2</v>
      </c>
      <c r="G82" s="7">
        <v>5000</v>
      </c>
      <c r="H82" s="8">
        <f>F82*G82</f>
        <v>10000</v>
      </c>
      <c r="I82" s="6">
        <v>2</v>
      </c>
      <c r="J82" s="7">
        <v>5000</v>
      </c>
      <c r="K82" s="8">
        <f>I82*J82</f>
        <v>10000</v>
      </c>
      <c r="L82" s="6">
        <f>C82+F82+I82</f>
        <v>6</v>
      </c>
      <c r="M82" s="8">
        <f>E82+H82+K82</f>
        <v>30000</v>
      </c>
    </row>
    <row r="83" spans="1:20" x14ac:dyDescent="0.35">
      <c r="B83" t="s">
        <v>40</v>
      </c>
      <c r="C83" s="6">
        <v>1</v>
      </c>
      <c r="D83" s="10">
        <v>1500</v>
      </c>
      <c r="E83" s="8">
        <f>C83*D83</f>
        <v>1500</v>
      </c>
      <c r="F83" s="6">
        <v>1</v>
      </c>
      <c r="G83" s="10">
        <v>1500</v>
      </c>
      <c r="H83" s="8">
        <f>F83*G83</f>
        <v>1500</v>
      </c>
      <c r="I83" s="6">
        <v>1</v>
      </c>
      <c r="J83" s="10">
        <v>1500</v>
      </c>
      <c r="K83" s="8">
        <f>I83*J83</f>
        <v>1500</v>
      </c>
      <c r="L83" s="6">
        <v>3</v>
      </c>
      <c r="M83" s="8">
        <f>E83+H83+K83</f>
        <v>4500</v>
      </c>
    </row>
    <row r="84" spans="1:20" x14ac:dyDescent="0.35">
      <c r="B84" t="s">
        <v>20</v>
      </c>
      <c r="C84" s="6">
        <v>10</v>
      </c>
      <c r="D84" s="10">
        <v>165</v>
      </c>
      <c r="E84" s="8">
        <f>C84*D84</f>
        <v>1650</v>
      </c>
      <c r="F84" s="6">
        <v>7</v>
      </c>
      <c r="G84" s="10">
        <v>165</v>
      </c>
      <c r="H84" s="8">
        <f>F84*G84</f>
        <v>1155</v>
      </c>
      <c r="I84" s="6">
        <v>7</v>
      </c>
      <c r="J84" s="10">
        <v>165</v>
      </c>
      <c r="K84" s="8">
        <f>I84*J84</f>
        <v>1155</v>
      </c>
      <c r="L84" s="6">
        <v>21</v>
      </c>
      <c r="M84" s="8">
        <f>E84+H84+K84</f>
        <v>3960</v>
      </c>
    </row>
    <row r="85" spans="1:20" x14ac:dyDescent="0.35">
      <c r="B85" s="28" t="s">
        <v>41</v>
      </c>
      <c r="C85" s="6">
        <v>1</v>
      </c>
      <c r="D85" s="10">
        <v>30000</v>
      </c>
      <c r="E85" s="25">
        <f>+C85*D85</f>
        <v>30000</v>
      </c>
      <c r="M85" s="8">
        <f>E85</f>
        <v>30000</v>
      </c>
    </row>
    <row r="86" spans="1:20" x14ac:dyDescent="0.35">
      <c r="B86" s="5" t="s">
        <v>56</v>
      </c>
      <c r="C86" s="7"/>
      <c r="D86" s="10"/>
      <c r="E86" s="7"/>
      <c r="F86" s="7"/>
      <c r="G86" s="10"/>
      <c r="H86" s="7"/>
      <c r="I86" s="7"/>
      <c r="J86" s="10"/>
      <c r="K86" s="7"/>
      <c r="L86" s="7"/>
      <c r="M86" s="7"/>
    </row>
    <row r="87" spans="1:20" x14ac:dyDescent="0.35">
      <c r="B87" s="9" t="s">
        <v>42</v>
      </c>
      <c r="C87" s="10">
        <v>1</v>
      </c>
      <c r="D87" s="10">
        <v>10000</v>
      </c>
      <c r="E87" s="7">
        <f>C87*D87</f>
        <v>10000</v>
      </c>
      <c r="F87" s="7"/>
      <c r="G87" s="10"/>
      <c r="H87" s="7"/>
      <c r="I87" s="7"/>
      <c r="J87" s="10"/>
      <c r="K87" s="7"/>
      <c r="L87" s="7"/>
      <c r="M87" s="7">
        <f>+E87</f>
        <v>10000</v>
      </c>
    </row>
    <row r="88" spans="1:20" x14ac:dyDescent="0.35">
      <c r="B88" s="29" t="s">
        <v>43</v>
      </c>
      <c r="C88" s="10"/>
      <c r="D88" s="10"/>
      <c r="E88" s="7"/>
      <c r="F88" s="7"/>
      <c r="G88" s="10"/>
      <c r="H88" s="7"/>
      <c r="I88" s="7"/>
      <c r="J88" s="10"/>
      <c r="K88" s="7"/>
      <c r="L88" s="7"/>
      <c r="M88" s="7"/>
    </row>
    <row r="89" spans="1:20" x14ac:dyDescent="0.35">
      <c r="B89" t="s">
        <v>44</v>
      </c>
      <c r="I89" s="6">
        <v>100</v>
      </c>
      <c r="J89" s="7">
        <v>50</v>
      </c>
      <c r="K89" s="8">
        <f>+I89*J89</f>
        <v>5000</v>
      </c>
      <c r="L89" s="6">
        <v>100</v>
      </c>
      <c r="M89" s="8">
        <f>E89+H89+K89</f>
        <v>5000</v>
      </c>
    </row>
    <row r="90" spans="1:20" x14ac:dyDescent="0.35">
      <c r="B90" t="s">
        <v>15</v>
      </c>
      <c r="I90" s="6">
        <v>1</v>
      </c>
      <c r="J90" s="7">
        <v>5000</v>
      </c>
      <c r="K90" s="8">
        <f>+I90*J90</f>
        <v>5000</v>
      </c>
      <c r="L90" s="6">
        <v>1</v>
      </c>
      <c r="M90" s="8">
        <f>E90+H90+K90</f>
        <v>5000</v>
      </c>
    </row>
    <row r="91" spans="1:20" x14ac:dyDescent="0.35">
      <c r="A91" s="1" t="s">
        <v>45</v>
      </c>
      <c r="B91" s="13" t="s">
        <v>55</v>
      </c>
      <c r="C91" s="2"/>
      <c r="D91" s="2"/>
      <c r="E91" s="2">
        <f>SUM(E93:E107)</f>
        <v>219530</v>
      </c>
      <c r="F91" s="2"/>
      <c r="G91" s="2"/>
      <c r="H91" s="2">
        <f>SUM(H93:H107)</f>
        <v>0</v>
      </c>
      <c r="I91" s="2"/>
      <c r="J91" s="2"/>
      <c r="K91" s="2">
        <f>SUM(K93:K107)</f>
        <v>0</v>
      </c>
      <c r="L91" s="2"/>
      <c r="M91" s="2">
        <f>SUM(M93:M107)</f>
        <v>219530</v>
      </c>
    </row>
    <row r="92" spans="1:20" x14ac:dyDescent="0.35">
      <c r="B92" s="19" t="s">
        <v>46</v>
      </c>
    </row>
    <row r="93" spans="1:20" x14ac:dyDescent="0.35">
      <c r="B93" s="17" t="s">
        <v>47</v>
      </c>
      <c r="C93" s="6">
        <v>1</v>
      </c>
      <c r="D93" s="7">
        <v>20000</v>
      </c>
      <c r="E93" s="8">
        <f>C93*D93</f>
        <v>20000</v>
      </c>
      <c r="L93" s="6">
        <f>+C93</f>
        <v>1</v>
      </c>
      <c r="M93" s="8">
        <f>+E93</f>
        <v>20000</v>
      </c>
    </row>
    <row r="94" spans="1:20" s="19" customFormat="1" x14ac:dyDescent="0.35">
      <c r="B94" s="19" t="s">
        <v>48</v>
      </c>
      <c r="C94" s="20"/>
      <c r="D94" s="21"/>
      <c r="E94" s="22"/>
      <c r="F94" s="20"/>
      <c r="G94" s="21"/>
      <c r="H94" s="22"/>
      <c r="I94" s="20"/>
      <c r="J94" s="21"/>
      <c r="K94" s="22"/>
      <c r="L94" s="20"/>
      <c r="M94" s="22"/>
      <c r="N94" s="189"/>
      <c r="T94" s="60"/>
    </row>
    <row r="95" spans="1:20" x14ac:dyDescent="0.35">
      <c r="B95" s="17" t="s">
        <v>49</v>
      </c>
      <c r="C95" s="6">
        <v>1</v>
      </c>
      <c r="D95" s="7">
        <v>20000</v>
      </c>
      <c r="E95" s="8">
        <f>C95*D95</f>
        <v>20000</v>
      </c>
      <c r="L95" s="6">
        <f>+C95</f>
        <v>1</v>
      </c>
      <c r="M95" s="8">
        <f>+E95</f>
        <v>20000</v>
      </c>
    </row>
    <row r="96" spans="1:20" x14ac:dyDescent="0.35">
      <c r="B96" s="19" t="s">
        <v>54</v>
      </c>
    </row>
    <row r="97" spans="1:20" x14ac:dyDescent="0.35">
      <c r="B97" s="17" t="s">
        <v>57</v>
      </c>
      <c r="C97" s="6">
        <v>54</v>
      </c>
      <c r="D97" s="7">
        <v>495</v>
      </c>
      <c r="E97" s="8">
        <f>C97*D97</f>
        <v>26730</v>
      </c>
      <c r="L97" s="6">
        <f>+C97</f>
        <v>54</v>
      </c>
      <c r="M97" s="8">
        <f>+E97</f>
        <v>26730</v>
      </c>
    </row>
    <row r="98" spans="1:20" x14ac:dyDescent="0.35">
      <c r="B98" s="17" t="s">
        <v>52</v>
      </c>
      <c r="C98" s="6">
        <v>54</v>
      </c>
      <c r="D98" s="10">
        <v>1200</v>
      </c>
      <c r="E98" s="8">
        <f>D98*C98</f>
        <v>64800</v>
      </c>
      <c r="L98" s="6">
        <f>+C98</f>
        <v>54</v>
      </c>
      <c r="M98" s="8">
        <f>+E98</f>
        <v>64800</v>
      </c>
    </row>
    <row r="99" spans="1:20" x14ac:dyDescent="0.35">
      <c r="B99" s="17" t="s">
        <v>58</v>
      </c>
      <c r="C99" s="6">
        <v>4</v>
      </c>
      <c r="D99" s="10">
        <v>12000</v>
      </c>
      <c r="E99" s="8">
        <f>+C99*D99</f>
        <v>48000</v>
      </c>
      <c r="L99" s="6">
        <f>+C99</f>
        <v>4</v>
      </c>
      <c r="M99" s="8">
        <f>+E99</f>
        <v>48000</v>
      </c>
    </row>
    <row r="100" spans="1:20" x14ac:dyDescent="0.35">
      <c r="B100" s="17" t="s">
        <v>59</v>
      </c>
      <c r="C100" s="30">
        <v>3</v>
      </c>
      <c r="D100" s="10">
        <v>10000</v>
      </c>
      <c r="E100" s="8">
        <f>+C100*D100</f>
        <v>30000</v>
      </c>
      <c r="F100" s="7"/>
      <c r="H100" s="7"/>
      <c r="K100" s="7"/>
      <c r="L100" s="6">
        <f>+C100</f>
        <v>3</v>
      </c>
      <c r="M100" s="8">
        <f>+E100</f>
        <v>30000</v>
      </c>
    </row>
    <row r="101" spans="1:20" s="19" customFormat="1" x14ac:dyDescent="0.35">
      <c r="B101" s="19" t="s">
        <v>50</v>
      </c>
      <c r="L101" s="6"/>
      <c r="N101" s="189"/>
      <c r="T101" s="60"/>
    </row>
    <row r="102" spans="1:20" x14ac:dyDescent="0.35">
      <c r="B102" s="17" t="s">
        <v>53</v>
      </c>
      <c r="H102" s="8">
        <f>F102*G102</f>
        <v>0</v>
      </c>
      <c r="L102" s="6">
        <f>+F102</f>
        <v>0</v>
      </c>
      <c r="M102" s="8">
        <f>+H102</f>
        <v>0</v>
      </c>
    </row>
    <row r="103" spans="1:20" x14ac:dyDescent="0.35">
      <c r="B103" s="17" t="s">
        <v>52</v>
      </c>
      <c r="G103" s="10"/>
      <c r="H103" s="8">
        <f>G103*F103</f>
        <v>0</v>
      </c>
      <c r="L103" s="6">
        <f>+F103</f>
        <v>0</v>
      </c>
      <c r="M103" s="8">
        <f>+H103</f>
        <v>0</v>
      </c>
    </row>
    <row r="104" spans="1:20" x14ac:dyDescent="0.35">
      <c r="B104" s="17" t="s">
        <v>51</v>
      </c>
      <c r="G104" s="10"/>
      <c r="H104" s="8">
        <f>+F104*G104</f>
        <v>0</v>
      </c>
      <c r="L104" s="6">
        <f>+F104</f>
        <v>0</v>
      </c>
      <c r="M104" s="8">
        <f>+H104</f>
        <v>0</v>
      </c>
    </row>
    <row r="105" spans="1:20" x14ac:dyDescent="0.35">
      <c r="B105" s="17" t="s">
        <v>15</v>
      </c>
      <c r="F105" s="30"/>
      <c r="G105" s="10"/>
      <c r="H105" s="8">
        <f>+F105*G105</f>
        <v>0</v>
      </c>
      <c r="L105" s="6">
        <f>+F105</f>
        <v>0</v>
      </c>
      <c r="M105" s="8">
        <f>+H105</f>
        <v>0</v>
      </c>
    </row>
    <row r="106" spans="1:20" s="19" customFormat="1" x14ac:dyDescent="0.35">
      <c r="B106" s="19" t="s">
        <v>77</v>
      </c>
      <c r="L106" s="6"/>
      <c r="N106" s="189"/>
      <c r="T106" s="60"/>
    </row>
    <row r="107" spans="1:20" s="9" customFormat="1" x14ac:dyDescent="0.35">
      <c r="B107" s="34" t="s">
        <v>78</v>
      </c>
      <c r="C107" s="9">
        <v>1</v>
      </c>
      <c r="D107" s="9">
        <v>10000</v>
      </c>
      <c r="E107" s="9">
        <f>C107*D107</f>
        <v>10000</v>
      </c>
      <c r="L107" s="35">
        <f>C107</f>
        <v>1</v>
      </c>
      <c r="M107" s="26">
        <f>+E107</f>
        <v>10000</v>
      </c>
      <c r="N107" s="189"/>
      <c r="T107" s="5"/>
    </row>
    <row r="108" spans="1:20" x14ac:dyDescent="0.35">
      <c r="A108" s="1">
        <v>2</v>
      </c>
      <c r="B108" s="14" t="s">
        <v>61</v>
      </c>
      <c r="C108" s="14"/>
      <c r="D108" s="14"/>
      <c r="E108" s="14">
        <f>+E109+E182</f>
        <v>349430</v>
      </c>
      <c r="F108" s="14"/>
      <c r="G108" s="14"/>
      <c r="H108" s="14">
        <f>+H109+H182</f>
        <v>315965</v>
      </c>
      <c r="I108" s="14"/>
      <c r="J108" s="14"/>
      <c r="K108" s="14">
        <f>+K109+K182</f>
        <v>282500</v>
      </c>
      <c r="L108" s="14"/>
      <c r="M108" s="14">
        <f>+M109+M182</f>
        <v>947895</v>
      </c>
    </row>
    <row r="109" spans="1:20" x14ac:dyDescent="0.35">
      <c r="A109" s="1" t="s">
        <v>62</v>
      </c>
      <c r="B109" s="13" t="s">
        <v>60</v>
      </c>
      <c r="C109" s="13"/>
      <c r="D109" s="13"/>
      <c r="E109" s="13">
        <f>+E110+E128+E146+E164</f>
        <v>301430</v>
      </c>
      <c r="F109" s="13"/>
      <c r="G109" s="13"/>
      <c r="H109" s="13">
        <f>+H110+H128+H146+H164</f>
        <v>267965</v>
      </c>
      <c r="I109" s="13"/>
      <c r="J109" s="13"/>
      <c r="K109" s="13">
        <f>+K110+K128+K146+K164</f>
        <v>234500</v>
      </c>
      <c r="L109" s="13"/>
      <c r="M109" s="13">
        <f>M110+M128+M146+M164</f>
        <v>803895</v>
      </c>
      <c r="N109" s="189">
        <f>M110+M128+M146+M164</f>
        <v>803895</v>
      </c>
    </row>
    <row r="110" spans="1:20" x14ac:dyDescent="0.35">
      <c r="B110" s="12" t="s">
        <v>63</v>
      </c>
      <c r="C110" s="12"/>
      <c r="D110" s="12"/>
      <c r="E110" s="12">
        <f>SUM(E113:E127)</f>
        <v>83810</v>
      </c>
      <c r="F110" s="12"/>
      <c r="G110" s="12"/>
      <c r="H110" s="12">
        <f>SUM(H113:H127)</f>
        <v>75155</v>
      </c>
      <c r="I110" s="12"/>
      <c r="J110" s="12"/>
      <c r="K110" s="12">
        <f>SUM(K113:K127)</f>
        <v>66500</v>
      </c>
      <c r="L110" s="12"/>
      <c r="M110" s="12">
        <f>SUM(M113:M127)</f>
        <v>225465</v>
      </c>
    </row>
    <row r="111" spans="1:20" x14ac:dyDescent="0.35">
      <c r="B111" t="s">
        <v>66</v>
      </c>
    </row>
    <row r="112" spans="1:20" x14ac:dyDescent="0.35">
      <c r="B112" s="5" t="s">
        <v>81</v>
      </c>
    </row>
    <row r="113" spans="2:13" ht="14" customHeight="1" x14ac:dyDescent="0.35">
      <c r="B113" s="9" t="s">
        <v>23</v>
      </c>
      <c r="C113" s="6">
        <v>6</v>
      </c>
      <c r="D113" s="10">
        <v>5000</v>
      </c>
      <c r="E113" s="8">
        <f>C113*D113</f>
        <v>30000</v>
      </c>
      <c r="F113" s="6">
        <v>6</v>
      </c>
      <c r="G113" s="10">
        <v>5000</v>
      </c>
      <c r="H113" s="8">
        <f>F113*G113</f>
        <v>30000</v>
      </c>
      <c r="I113" s="6">
        <v>6</v>
      </c>
      <c r="J113" s="10">
        <v>5000</v>
      </c>
      <c r="K113" s="8">
        <f>I113*J113</f>
        <v>30000</v>
      </c>
      <c r="L113" s="6">
        <v>18</v>
      </c>
      <c r="M113" s="8">
        <f>E113+H113+K113</f>
        <v>90000</v>
      </c>
    </row>
    <row r="114" spans="2:13" ht="14" customHeight="1" x14ac:dyDescent="0.35">
      <c r="B114" t="s">
        <v>21</v>
      </c>
      <c r="C114" s="6">
        <v>1</v>
      </c>
      <c r="D114" s="10">
        <v>1500</v>
      </c>
      <c r="E114" s="8">
        <f>C114*D114</f>
        <v>1500</v>
      </c>
      <c r="F114" s="6">
        <v>1</v>
      </c>
      <c r="G114" s="10">
        <v>1500</v>
      </c>
      <c r="H114" s="8">
        <f>F114*G114</f>
        <v>1500</v>
      </c>
      <c r="I114" s="6">
        <v>1</v>
      </c>
      <c r="J114" s="10">
        <v>1500</v>
      </c>
      <c r="K114" s="8">
        <f>I114*J114</f>
        <v>1500</v>
      </c>
      <c r="L114" s="6">
        <v>3</v>
      </c>
      <c r="M114" s="8">
        <f>E114+H114+K114</f>
        <v>4500</v>
      </c>
    </row>
    <row r="115" spans="2:13" ht="14" customHeight="1" x14ac:dyDescent="0.35">
      <c r="B115" t="s">
        <v>20</v>
      </c>
      <c r="C115" s="6">
        <v>14</v>
      </c>
      <c r="D115" s="10">
        <v>165</v>
      </c>
      <c r="E115" s="8">
        <f>C115*D115</f>
        <v>2310</v>
      </c>
      <c r="F115" s="6">
        <v>7</v>
      </c>
      <c r="G115" s="10">
        <v>165</v>
      </c>
      <c r="H115" s="8">
        <f>F115*G115</f>
        <v>1155</v>
      </c>
      <c r="J115" s="10"/>
      <c r="L115" s="6">
        <v>21</v>
      </c>
      <c r="M115" s="8">
        <f>E115+H115+K115</f>
        <v>3465</v>
      </c>
    </row>
    <row r="116" spans="2:13" x14ac:dyDescent="0.35">
      <c r="B116" s="29" t="s">
        <v>67</v>
      </c>
      <c r="C116" s="10"/>
      <c r="D116" s="10"/>
      <c r="E116" s="7"/>
      <c r="F116" s="7"/>
      <c r="G116" s="10"/>
      <c r="H116" s="7"/>
      <c r="I116" s="7"/>
      <c r="J116" s="10"/>
      <c r="K116" s="7"/>
      <c r="L116" s="7"/>
    </row>
    <row r="117" spans="2:13" x14ac:dyDescent="0.35">
      <c r="B117" t="s">
        <v>84</v>
      </c>
      <c r="C117" s="6">
        <v>200</v>
      </c>
      <c r="D117" s="7">
        <v>50</v>
      </c>
      <c r="E117" s="8">
        <f>+C117*D117</f>
        <v>10000</v>
      </c>
      <c r="F117" s="6">
        <v>50</v>
      </c>
      <c r="G117" s="7">
        <v>50</v>
      </c>
      <c r="H117" s="8">
        <f>+F117*G117</f>
        <v>2500</v>
      </c>
      <c r="L117" s="6">
        <v>250</v>
      </c>
      <c r="M117" s="8">
        <f>E117+H117+K117</f>
        <v>12500</v>
      </c>
    </row>
    <row r="118" spans="2:13" x14ac:dyDescent="0.35">
      <c r="B118" t="s">
        <v>15</v>
      </c>
      <c r="C118" s="6">
        <v>2</v>
      </c>
      <c r="D118" s="7">
        <v>5000</v>
      </c>
      <c r="E118" s="8">
        <f>+C118*D118</f>
        <v>10000</v>
      </c>
      <c r="F118" s="6">
        <v>1</v>
      </c>
      <c r="G118" s="7">
        <v>5000</v>
      </c>
      <c r="H118" s="8">
        <f>+F118*G118</f>
        <v>5000</v>
      </c>
      <c r="L118" s="6">
        <v>3</v>
      </c>
      <c r="M118" s="8">
        <f>E118+H118+K118</f>
        <v>15000</v>
      </c>
    </row>
    <row r="119" spans="2:13" ht="14" customHeight="1" x14ac:dyDescent="0.35">
      <c r="B119" s="5" t="s">
        <v>68</v>
      </c>
      <c r="D119" s="10"/>
      <c r="G119" s="10"/>
      <c r="J119" s="10"/>
    </row>
    <row r="120" spans="2:13" ht="14" customHeight="1" x14ac:dyDescent="0.35">
      <c r="B120" t="s">
        <v>69</v>
      </c>
      <c r="D120" s="10"/>
      <c r="F120" s="6">
        <v>100</v>
      </c>
      <c r="G120" s="7">
        <v>50</v>
      </c>
      <c r="H120" s="8">
        <f>+F120*G120</f>
        <v>5000</v>
      </c>
      <c r="I120" s="6">
        <v>100</v>
      </c>
      <c r="J120" s="7">
        <v>50</v>
      </c>
      <c r="K120" s="8">
        <f>+I120*J120</f>
        <v>5000</v>
      </c>
      <c r="L120" s="6">
        <v>100</v>
      </c>
      <c r="M120" s="8">
        <f>+H120+K120</f>
        <v>10000</v>
      </c>
    </row>
    <row r="121" spans="2:13" ht="14" customHeight="1" x14ac:dyDescent="0.35">
      <c r="B121" t="s">
        <v>15</v>
      </c>
      <c r="D121" s="10"/>
      <c r="F121" s="6">
        <v>1</v>
      </c>
      <c r="G121" s="7">
        <v>5000</v>
      </c>
      <c r="H121" s="8">
        <f>+F121*G121</f>
        <v>5000</v>
      </c>
      <c r="I121" s="6">
        <v>1</v>
      </c>
      <c r="J121" s="7">
        <v>5000</v>
      </c>
      <c r="K121" s="8">
        <f>+I121*J121</f>
        <v>5000</v>
      </c>
      <c r="L121" s="6">
        <v>2</v>
      </c>
      <c r="M121" s="8">
        <f>+H121+K121</f>
        <v>10000</v>
      </c>
    </row>
    <row r="122" spans="2:13" x14ac:dyDescent="0.35">
      <c r="B122" s="5" t="s">
        <v>64</v>
      </c>
    </row>
    <row r="123" spans="2:13" x14ac:dyDescent="0.35">
      <c r="B123" s="9" t="s">
        <v>72</v>
      </c>
      <c r="C123" s="6">
        <v>1</v>
      </c>
      <c r="D123" s="33">
        <v>10000</v>
      </c>
      <c r="E123" s="8">
        <f>C123*D123</f>
        <v>10000</v>
      </c>
      <c r="F123" s="6">
        <v>1</v>
      </c>
      <c r="G123" s="10">
        <v>5000</v>
      </c>
      <c r="H123" s="8">
        <f>F123*G123</f>
        <v>5000</v>
      </c>
      <c r="I123" s="6">
        <v>1</v>
      </c>
      <c r="J123" s="10">
        <v>5000</v>
      </c>
      <c r="K123" s="8">
        <f>I123*J123</f>
        <v>5000</v>
      </c>
      <c r="L123" s="6">
        <v>3</v>
      </c>
      <c r="M123" s="8">
        <f>E123+H123+K123</f>
        <v>20000</v>
      </c>
    </row>
    <row r="124" spans="2:13" x14ac:dyDescent="0.35">
      <c r="B124" s="9" t="s">
        <v>71</v>
      </c>
      <c r="C124" s="6">
        <v>1</v>
      </c>
      <c r="D124" s="7">
        <v>5000</v>
      </c>
      <c r="E124" s="8">
        <f>C124*D124</f>
        <v>5000</v>
      </c>
      <c r="F124" s="6">
        <v>1</v>
      </c>
      <c r="G124" s="10">
        <v>5000</v>
      </c>
      <c r="H124" s="8">
        <f>F124*G124</f>
        <v>5000</v>
      </c>
      <c r="I124" s="6">
        <v>1</v>
      </c>
      <c r="J124" s="10">
        <v>5000</v>
      </c>
      <c r="K124" s="8">
        <f>I124*J124</f>
        <v>5000</v>
      </c>
      <c r="L124" s="6">
        <v>3</v>
      </c>
      <c r="M124" s="8">
        <f>E124+H124+K124</f>
        <v>15000</v>
      </c>
    </row>
    <row r="125" spans="2:13" x14ac:dyDescent="0.35">
      <c r="B125" s="5" t="s">
        <v>65</v>
      </c>
    </row>
    <row r="126" spans="2:13" x14ac:dyDescent="0.35">
      <c r="B126" t="s">
        <v>70</v>
      </c>
      <c r="C126" s="6">
        <v>50</v>
      </c>
      <c r="D126" s="7">
        <v>150</v>
      </c>
      <c r="E126" s="8">
        <f>+C126*D126</f>
        <v>7500</v>
      </c>
      <c r="F126" s="6">
        <v>50</v>
      </c>
      <c r="G126" s="7">
        <v>150</v>
      </c>
      <c r="H126" s="8">
        <f>+F126*G126</f>
        <v>7500</v>
      </c>
      <c r="I126" s="6">
        <v>50</v>
      </c>
      <c r="J126" s="7">
        <v>150</v>
      </c>
      <c r="K126" s="8">
        <f>+I126*J126</f>
        <v>7500</v>
      </c>
      <c r="L126" s="6">
        <v>150</v>
      </c>
      <c r="M126" s="8">
        <f>E126+H126+K126</f>
        <v>22500</v>
      </c>
    </row>
    <row r="127" spans="2:13" x14ac:dyDescent="0.35">
      <c r="B127" t="s">
        <v>19</v>
      </c>
      <c r="C127" s="6">
        <v>50</v>
      </c>
      <c r="D127" s="7">
        <v>150</v>
      </c>
      <c r="E127" s="8">
        <f>+C127*D127</f>
        <v>7500</v>
      </c>
      <c r="F127" s="6">
        <v>50</v>
      </c>
      <c r="G127" s="7">
        <v>150</v>
      </c>
      <c r="H127" s="8">
        <f>+F127*G127</f>
        <v>7500</v>
      </c>
      <c r="I127" s="6">
        <v>50</v>
      </c>
      <c r="J127" s="7">
        <v>150</v>
      </c>
      <c r="K127" s="8">
        <f>+I127*J127</f>
        <v>7500</v>
      </c>
      <c r="L127" s="6">
        <v>150</v>
      </c>
      <c r="M127" s="8">
        <f>E127+H127+K127</f>
        <v>22500</v>
      </c>
    </row>
    <row r="128" spans="2:13" x14ac:dyDescent="0.35">
      <c r="B128" s="12" t="s">
        <v>74</v>
      </c>
      <c r="C128" s="12"/>
      <c r="D128" s="12"/>
      <c r="E128" s="12">
        <f>SUM(E131:E145)</f>
        <v>83810</v>
      </c>
      <c r="F128" s="12"/>
      <c r="G128" s="12"/>
      <c r="H128" s="12">
        <f>SUM(H131:H145)</f>
        <v>75155</v>
      </c>
      <c r="I128" s="12"/>
      <c r="J128" s="12"/>
      <c r="K128" s="12">
        <f>SUM(K131:K145)</f>
        <v>66500</v>
      </c>
      <c r="L128" s="12"/>
      <c r="M128" s="12">
        <f>SUM(M131:M145)</f>
        <v>225465</v>
      </c>
    </row>
    <row r="129" spans="2:13" x14ac:dyDescent="0.35">
      <c r="B129" t="s">
        <v>66</v>
      </c>
    </row>
    <row r="130" spans="2:13" x14ac:dyDescent="0.35">
      <c r="B130" s="5" t="s">
        <v>73</v>
      </c>
    </row>
    <row r="131" spans="2:13" x14ac:dyDescent="0.35">
      <c r="B131" s="9" t="s">
        <v>23</v>
      </c>
      <c r="C131" s="6">
        <v>6</v>
      </c>
      <c r="D131" s="10">
        <v>5000</v>
      </c>
      <c r="E131" s="8">
        <f>C131*D131</f>
        <v>30000</v>
      </c>
      <c r="F131" s="6">
        <v>6</v>
      </c>
      <c r="G131" s="10">
        <v>5000</v>
      </c>
      <c r="H131" s="8">
        <f>F131*G131</f>
        <v>30000</v>
      </c>
      <c r="I131" s="6">
        <v>6</v>
      </c>
      <c r="J131" s="10">
        <v>5000</v>
      </c>
      <c r="K131" s="8">
        <f>I131*J131</f>
        <v>30000</v>
      </c>
      <c r="L131" s="6">
        <f>+C131+F131+I131</f>
        <v>18</v>
      </c>
      <c r="M131" s="8">
        <f>E131+H131+K131</f>
        <v>90000</v>
      </c>
    </row>
    <row r="132" spans="2:13" x14ac:dyDescent="0.35">
      <c r="B132" t="s">
        <v>21</v>
      </c>
      <c r="C132" s="6">
        <v>1</v>
      </c>
      <c r="D132" s="10">
        <v>1500</v>
      </c>
      <c r="E132" s="8">
        <f>C132*D132</f>
        <v>1500</v>
      </c>
      <c r="F132" s="6">
        <v>1</v>
      </c>
      <c r="G132" s="10">
        <v>1500</v>
      </c>
      <c r="H132" s="8">
        <f>F132*G132</f>
        <v>1500</v>
      </c>
      <c r="I132" s="6">
        <v>1</v>
      </c>
      <c r="J132" s="10">
        <v>1500</v>
      </c>
      <c r="K132" s="8">
        <f>I132*J132</f>
        <v>1500</v>
      </c>
      <c r="L132" s="6">
        <v>3</v>
      </c>
      <c r="M132" s="8">
        <f>E132+H132+K132</f>
        <v>4500</v>
      </c>
    </row>
    <row r="133" spans="2:13" x14ac:dyDescent="0.35">
      <c r="B133" t="s">
        <v>20</v>
      </c>
      <c r="C133" s="6">
        <v>14</v>
      </c>
      <c r="D133" s="10">
        <v>165</v>
      </c>
      <c r="E133" s="8">
        <f>C133*D133</f>
        <v>2310</v>
      </c>
      <c r="F133" s="6">
        <v>7</v>
      </c>
      <c r="G133" s="10">
        <v>165</v>
      </c>
      <c r="H133" s="8">
        <f>F133*G133</f>
        <v>1155</v>
      </c>
      <c r="J133" s="10"/>
      <c r="L133" s="6">
        <v>21</v>
      </c>
      <c r="M133" s="8">
        <f>E133+H133+K133</f>
        <v>3465</v>
      </c>
    </row>
    <row r="134" spans="2:13" x14ac:dyDescent="0.35">
      <c r="B134" s="29" t="s">
        <v>67</v>
      </c>
      <c r="C134" s="10"/>
      <c r="D134" s="10"/>
      <c r="E134" s="7"/>
      <c r="F134" s="7"/>
      <c r="G134" s="10"/>
      <c r="H134" s="7"/>
      <c r="I134" s="7"/>
      <c r="J134" s="10"/>
      <c r="K134" s="7"/>
      <c r="L134" s="7"/>
    </row>
    <row r="135" spans="2:13" x14ac:dyDescent="0.35">
      <c r="B135" t="s">
        <v>84</v>
      </c>
      <c r="C135" s="6">
        <v>200</v>
      </c>
      <c r="D135" s="7">
        <v>50</v>
      </c>
      <c r="E135" s="8">
        <f>+C135*D135</f>
        <v>10000</v>
      </c>
      <c r="F135" s="6">
        <v>50</v>
      </c>
      <c r="G135" s="7">
        <v>50</v>
      </c>
      <c r="H135" s="8">
        <f>+F135*G135</f>
        <v>2500</v>
      </c>
      <c r="L135" s="6">
        <v>250</v>
      </c>
      <c r="M135" s="8">
        <f>E135+H135+K135</f>
        <v>12500</v>
      </c>
    </row>
    <row r="136" spans="2:13" x14ac:dyDescent="0.35">
      <c r="B136" t="s">
        <v>15</v>
      </c>
      <c r="C136" s="6">
        <v>2</v>
      </c>
      <c r="D136" s="7">
        <v>5000</v>
      </c>
      <c r="E136" s="8">
        <f>+C136*D136</f>
        <v>10000</v>
      </c>
      <c r="F136" s="6">
        <v>1</v>
      </c>
      <c r="G136" s="7">
        <v>5000</v>
      </c>
      <c r="H136" s="8">
        <f>+F136*G136</f>
        <v>5000</v>
      </c>
      <c r="L136" s="6">
        <v>3</v>
      </c>
      <c r="M136" s="8">
        <f>E136+H136+K136</f>
        <v>15000</v>
      </c>
    </row>
    <row r="137" spans="2:13" x14ac:dyDescent="0.35">
      <c r="B137" s="5" t="s">
        <v>68</v>
      </c>
      <c r="D137" s="10"/>
      <c r="G137" s="10"/>
      <c r="J137" s="10"/>
    </row>
    <row r="138" spans="2:13" x14ac:dyDescent="0.35">
      <c r="B138" t="s">
        <v>69</v>
      </c>
      <c r="D138" s="10"/>
      <c r="F138" s="6">
        <v>100</v>
      </c>
      <c r="G138" s="7">
        <v>50</v>
      </c>
      <c r="H138" s="8">
        <f>+F138*G138</f>
        <v>5000</v>
      </c>
      <c r="I138" s="6">
        <v>100</v>
      </c>
      <c r="J138" s="7">
        <v>50</v>
      </c>
      <c r="K138" s="8">
        <f>+I138*J138</f>
        <v>5000</v>
      </c>
      <c r="L138" s="6">
        <v>100</v>
      </c>
      <c r="M138" s="8">
        <f>+H138+K138</f>
        <v>10000</v>
      </c>
    </row>
    <row r="139" spans="2:13" x14ac:dyDescent="0.35">
      <c r="B139" t="s">
        <v>15</v>
      </c>
      <c r="D139" s="10"/>
      <c r="F139" s="6">
        <v>1</v>
      </c>
      <c r="G139" s="7">
        <v>5000</v>
      </c>
      <c r="H139" s="8">
        <f>+F139*G139</f>
        <v>5000</v>
      </c>
      <c r="I139" s="6">
        <v>1</v>
      </c>
      <c r="J139" s="7">
        <v>5000</v>
      </c>
      <c r="K139" s="8">
        <f>+I139*J139</f>
        <v>5000</v>
      </c>
      <c r="L139" s="6">
        <v>2</v>
      </c>
      <c r="M139" s="8">
        <f>+H139+K139</f>
        <v>10000</v>
      </c>
    </row>
    <row r="140" spans="2:13" x14ac:dyDescent="0.35">
      <c r="B140" s="5" t="s">
        <v>64</v>
      </c>
    </row>
    <row r="141" spans="2:13" x14ac:dyDescent="0.35">
      <c r="B141" s="9" t="s">
        <v>72</v>
      </c>
      <c r="C141" s="6">
        <v>1</v>
      </c>
      <c r="D141" s="33">
        <v>10000</v>
      </c>
      <c r="E141" s="8">
        <f>C141*D141</f>
        <v>10000</v>
      </c>
      <c r="F141" s="6">
        <v>1</v>
      </c>
      <c r="G141" s="10">
        <v>5000</v>
      </c>
      <c r="H141" s="8">
        <f>F141*G141</f>
        <v>5000</v>
      </c>
      <c r="I141" s="6">
        <v>1</v>
      </c>
      <c r="J141" s="10">
        <v>5000</v>
      </c>
      <c r="K141" s="8">
        <f>I141*J141</f>
        <v>5000</v>
      </c>
      <c r="L141" s="6">
        <v>3</v>
      </c>
      <c r="M141" s="8">
        <f>E141+H141+K141</f>
        <v>20000</v>
      </c>
    </row>
    <row r="142" spans="2:13" x14ac:dyDescent="0.35">
      <c r="B142" s="9" t="s">
        <v>71</v>
      </c>
      <c r="C142" s="6">
        <v>1</v>
      </c>
      <c r="D142" s="7">
        <v>5000</v>
      </c>
      <c r="E142" s="8">
        <f>C142*D142</f>
        <v>5000</v>
      </c>
      <c r="F142" s="6">
        <v>1</v>
      </c>
      <c r="G142" s="10">
        <v>5000</v>
      </c>
      <c r="H142" s="8">
        <f>F142*G142</f>
        <v>5000</v>
      </c>
      <c r="I142" s="6">
        <v>1</v>
      </c>
      <c r="J142" s="10">
        <v>5000</v>
      </c>
      <c r="K142" s="8">
        <f>I142*J142</f>
        <v>5000</v>
      </c>
      <c r="L142" s="6">
        <v>3</v>
      </c>
      <c r="M142" s="8">
        <f>E142+H142+K142</f>
        <v>15000</v>
      </c>
    </row>
    <row r="143" spans="2:13" x14ac:dyDescent="0.35">
      <c r="B143" s="5" t="s">
        <v>65</v>
      </c>
    </row>
    <row r="144" spans="2:13" x14ac:dyDescent="0.35">
      <c r="B144" t="s">
        <v>70</v>
      </c>
      <c r="C144" s="6">
        <v>50</v>
      </c>
      <c r="D144" s="7">
        <v>150</v>
      </c>
      <c r="E144" s="8">
        <f>+C144*D144</f>
        <v>7500</v>
      </c>
      <c r="F144" s="6">
        <v>50</v>
      </c>
      <c r="G144" s="7">
        <v>150</v>
      </c>
      <c r="H144" s="8">
        <f>+F144*G144</f>
        <v>7500</v>
      </c>
      <c r="I144" s="6">
        <v>50</v>
      </c>
      <c r="J144" s="7">
        <v>150</v>
      </c>
      <c r="K144" s="8">
        <f>+I144*J144</f>
        <v>7500</v>
      </c>
      <c r="L144" s="6">
        <v>150</v>
      </c>
      <c r="M144" s="8">
        <f>E144+H144+K144</f>
        <v>22500</v>
      </c>
    </row>
    <row r="145" spans="2:13" x14ac:dyDescent="0.35">
      <c r="B145" t="s">
        <v>19</v>
      </c>
      <c r="C145" s="6">
        <v>50</v>
      </c>
      <c r="D145" s="7">
        <v>150</v>
      </c>
      <c r="E145" s="8">
        <f>+C145*D145</f>
        <v>7500</v>
      </c>
      <c r="F145" s="6">
        <v>50</v>
      </c>
      <c r="G145" s="7">
        <v>150</v>
      </c>
      <c r="H145" s="8">
        <f>+F145*G145</f>
        <v>7500</v>
      </c>
      <c r="I145" s="6">
        <v>50</v>
      </c>
      <c r="J145" s="7">
        <v>150</v>
      </c>
      <c r="K145" s="8">
        <f>+I145*J145</f>
        <v>7500</v>
      </c>
      <c r="L145" s="6">
        <v>150</v>
      </c>
      <c r="M145" s="8">
        <f>E145+H145+K145</f>
        <v>22500</v>
      </c>
    </row>
    <row r="146" spans="2:13" x14ac:dyDescent="0.35">
      <c r="B146" s="12" t="s">
        <v>75</v>
      </c>
      <c r="C146" s="12"/>
      <c r="D146" s="12"/>
      <c r="E146" s="12">
        <f>SUM(E149:E163)</f>
        <v>83810</v>
      </c>
      <c r="F146" s="12"/>
      <c r="G146" s="12"/>
      <c r="H146" s="12">
        <f>SUM(H149:H163)</f>
        <v>75155</v>
      </c>
      <c r="I146" s="12"/>
      <c r="J146" s="12"/>
      <c r="K146" s="12">
        <f>SUM(K149:K163)</f>
        <v>66500</v>
      </c>
      <c r="L146" s="12"/>
      <c r="M146" s="12">
        <f>SUM(M149:M163)</f>
        <v>225465</v>
      </c>
    </row>
    <row r="147" spans="2:13" x14ac:dyDescent="0.35">
      <c r="B147" t="s">
        <v>66</v>
      </c>
    </row>
    <row r="148" spans="2:13" x14ac:dyDescent="0.35">
      <c r="B148" s="5" t="s">
        <v>73</v>
      </c>
    </row>
    <row r="149" spans="2:13" x14ac:dyDescent="0.35">
      <c r="B149" s="9" t="s">
        <v>23</v>
      </c>
      <c r="C149" s="6">
        <v>6</v>
      </c>
      <c r="D149" s="10">
        <v>5000</v>
      </c>
      <c r="E149" s="8">
        <f>C149*D149</f>
        <v>30000</v>
      </c>
      <c r="F149" s="6">
        <v>6</v>
      </c>
      <c r="G149" s="10">
        <v>5000</v>
      </c>
      <c r="H149" s="8">
        <f>F149*G149</f>
        <v>30000</v>
      </c>
      <c r="I149" s="6">
        <v>6</v>
      </c>
      <c r="J149" s="10">
        <v>5000</v>
      </c>
      <c r="K149" s="8">
        <f>I149*J149</f>
        <v>30000</v>
      </c>
      <c r="L149" s="6">
        <f>+C149+F149+I149</f>
        <v>18</v>
      </c>
      <c r="M149" s="8">
        <f>E149+H149+K149</f>
        <v>90000</v>
      </c>
    </row>
    <row r="150" spans="2:13" x14ac:dyDescent="0.35">
      <c r="B150" t="s">
        <v>21</v>
      </c>
      <c r="C150" s="6">
        <v>1</v>
      </c>
      <c r="D150" s="10">
        <v>1500</v>
      </c>
      <c r="E150" s="8">
        <f>C150*D150</f>
        <v>1500</v>
      </c>
      <c r="F150" s="6">
        <v>1</v>
      </c>
      <c r="G150" s="10">
        <v>1500</v>
      </c>
      <c r="H150" s="8">
        <f>F150*G150</f>
        <v>1500</v>
      </c>
      <c r="I150" s="6">
        <v>1</v>
      </c>
      <c r="J150" s="10">
        <v>1500</v>
      </c>
      <c r="K150" s="8">
        <f>I150*J150</f>
        <v>1500</v>
      </c>
      <c r="L150" s="6">
        <v>3</v>
      </c>
      <c r="M150" s="8">
        <f>E150+H150+K150</f>
        <v>4500</v>
      </c>
    </row>
    <row r="151" spans="2:13" x14ac:dyDescent="0.35">
      <c r="B151" t="s">
        <v>20</v>
      </c>
      <c r="C151" s="6">
        <v>14</v>
      </c>
      <c r="D151" s="10">
        <v>165</v>
      </c>
      <c r="E151" s="8">
        <f>C151*D151</f>
        <v>2310</v>
      </c>
      <c r="F151" s="6">
        <v>7</v>
      </c>
      <c r="G151" s="10">
        <v>165</v>
      </c>
      <c r="H151" s="8">
        <f>F151*G151</f>
        <v>1155</v>
      </c>
      <c r="J151" s="10"/>
      <c r="L151" s="6">
        <v>21</v>
      </c>
      <c r="M151" s="8">
        <f>E151+H151+K151</f>
        <v>3465</v>
      </c>
    </row>
    <row r="152" spans="2:13" x14ac:dyDescent="0.35">
      <c r="B152" s="29" t="s">
        <v>67</v>
      </c>
      <c r="C152" s="10"/>
      <c r="D152" s="10"/>
      <c r="E152" s="7"/>
      <c r="F152" s="7"/>
      <c r="G152" s="10"/>
      <c r="H152" s="7"/>
      <c r="I152" s="7"/>
      <c r="J152" s="10"/>
      <c r="K152" s="7"/>
      <c r="L152" s="7"/>
    </row>
    <row r="153" spans="2:13" x14ac:dyDescent="0.35">
      <c r="B153" t="s">
        <v>84</v>
      </c>
      <c r="C153" s="6">
        <v>200</v>
      </c>
      <c r="D153" s="7">
        <v>50</v>
      </c>
      <c r="E153" s="8">
        <f>+C153*D153</f>
        <v>10000</v>
      </c>
      <c r="F153" s="6">
        <v>50</v>
      </c>
      <c r="G153" s="7">
        <v>50</v>
      </c>
      <c r="H153" s="8">
        <f>+F153*G153</f>
        <v>2500</v>
      </c>
      <c r="L153" s="6">
        <v>250</v>
      </c>
      <c r="M153" s="8">
        <f>E153+H153+K153</f>
        <v>12500</v>
      </c>
    </row>
    <row r="154" spans="2:13" x14ac:dyDescent="0.35">
      <c r="B154" t="s">
        <v>15</v>
      </c>
      <c r="C154" s="6">
        <v>2</v>
      </c>
      <c r="D154" s="7">
        <v>5000</v>
      </c>
      <c r="E154" s="8">
        <f>+C154*D154</f>
        <v>10000</v>
      </c>
      <c r="F154" s="6">
        <v>1</v>
      </c>
      <c r="G154" s="7">
        <v>5000</v>
      </c>
      <c r="H154" s="8">
        <f>+F154*G154</f>
        <v>5000</v>
      </c>
      <c r="L154" s="6">
        <v>3</v>
      </c>
      <c r="M154" s="8">
        <f>E154+H154+K154</f>
        <v>15000</v>
      </c>
    </row>
    <row r="155" spans="2:13" x14ac:dyDescent="0.35">
      <c r="B155" s="5" t="s">
        <v>68</v>
      </c>
      <c r="D155" s="10"/>
      <c r="G155" s="10"/>
      <c r="J155" s="10"/>
    </row>
    <row r="156" spans="2:13" x14ac:dyDescent="0.35">
      <c r="B156" t="s">
        <v>69</v>
      </c>
      <c r="D156" s="10"/>
      <c r="F156" s="6">
        <v>100</v>
      </c>
      <c r="G156" s="7">
        <v>50</v>
      </c>
      <c r="H156" s="8">
        <f>+F156*G156</f>
        <v>5000</v>
      </c>
      <c r="I156" s="6">
        <v>100</v>
      </c>
      <c r="J156" s="7">
        <v>50</v>
      </c>
      <c r="K156" s="8">
        <f>+I156*J156</f>
        <v>5000</v>
      </c>
      <c r="L156" s="6">
        <v>100</v>
      </c>
      <c r="M156" s="8">
        <f>+H156+K156</f>
        <v>10000</v>
      </c>
    </row>
    <row r="157" spans="2:13" x14ac:dyDescent="0.35">
      <c r="B157" t="s">
        <v>15</v>
      </c>
      <c r="D157" s="10"/>
      <c r="F157" s="6">
        <v>1</v>
      </c>
      <c r="G157" s="7">
        <v>5000</v>
      </c>
      <c r="H157" s="8">
        <f>+F157*G157</f>
        <v>5000</v>
      </c>
      <c r="I157" s="6">
        <v>1</v>
      </c>
      <c r="J157" s="7">
        <v>5000</v>
      </c>
      <c r="K157" s="8">
        <f>+I157*J157</f>
        <v>5000</v>
      </c>
      <c r="L157" s="6">
        <v>2</v>
      </c>
      <c r="M157" s="8">
        <f>+H157+K157</f>
        <v>10000</v>
      </c>
    </row>
    <row r="158" spans="2:13" x14ac:dyDescent="0.35">
      <c r="B158" s="5" t="s">
        <v>64</v>
      </c>
    </row>
    <row r="159" spans="2:13" x14ac:dyDescent="0.35">
      <c r="B159" s="9" t="s">
        <v>72</v>
      </c>
      <c r="C159" s="6">
        <v>1</v>
      </c>
      <c r="D159" s="33">
        <v>10000</v>
      </c>
      <c r="E159" s="8">
        <f>C159*D159</f>
        <v>10000</v>
      </c>
      <c r="F159" s="6">
        <v>1</v>
      </c>
      <c r="G159" s="10">
        <v>5000</v>
      </c>
      <c r="H159" s="8">
        <f>F159*G159</f>
        <v>5000</v>
      </c>
      <c r="I159" s="6">
        <v>1</v>
      </c>
      <c r="J159" s="10">
        <v>5000</v>
      </c>
      <c r="K159" s="8">
        <f>I159*J159</f>
        <v>5000</v>
      </c>
      <c r="L159" s="6">
        <v>3</v>
      </c>
      <c r="M159" s="8">
        <f>E159+H159+K159</f>
        <v>20000</v>
      </c>
    </row>
    <row r="160" spans="2:13" x14ac:dyDescent="0.35">
      <c r="B160" s="9" t="s">
        <v>71</v>
      </c>
      <c r="C160" s="6">
        <v>1</v>
      </c>
      <c r="D160" s="7">
        <v>5000</v>
      </c>
      <c r="E160" s="8">
        <f>C160*D160</f>
        <v>5000</v>
      </c>
      <c r="F160" s="6">
        <v>1</v>
      </c>
      <c r="G160" s="10">
        <v>5000</v>
      </c>
      <c r="H160" s="8">
        <f>F160*G160</f>
        <v>5000</v>
      </c>
      <c r="I160" s="6">
        <v>1</v>
      </c>
      <c r="J160" s="10">
        <v>5000</v>
      </c>
      <c r="K160" s="8">
        <f>I160*J160</f>
        <v>5000</v>
      </c>
      <c r="L160" s="6">
        <v>3</v>
      </c>
      <c r="M160" s="8">
        <f>E160+H160+K160</f>
        <v>15000</v>
      </c>
    </row>
    <row r="161" spans="2:13" x14ac:dyDescent="0.35">
      <c r="B161" s="5" t="s">
        <v>65</v>
      </c>
    </row>
    <row r="162" spans="2:13" x14ac:dyDescent="0.35">
      <c r="B162" t="s">
        <v>70</v>
      </c>
      <c r="C162" s="6">
        <v>50</v>
      </c>
      <c r="D162" s="7">
        <v>150</v>
      </c>
      <c r="E162" s="8">
        <f>+C162*D162</f>
        <v>7500</v>
      </c>
      <c r="F162" s="6">
        <v>50</v>
      </c>
      <c r="G162" s="7">
        <v>150</v>
      </c>
      <c r="H162" s="8">
        <f>+F162*G162</f>
        <v>7500</v>
      </c>
      <c r="I162" s="6">
        <v>50</v>
      </c>
      <c r="J162" s="7">
        <v>150</v>
      </c>
      <c r="K162" s="8">
        <f>+I162*J162</f>
        <v>7500</v>
      </c>
      <c r="L162" s="6">
        <v>150</v>
      </c>
      <c r="M162" s="8">
        <f>E162+H162+K162</f>
        <v>22500</v>
      </c>
    </row>
    <row r="163" spans="2:13" x14ac:dyDescent="0.35">
      <c r="B163" t="s">
        <v>19</v>
      </c>
      <c r="C163" s="6">
        <v>50</v>
      </c>
      <c r="D163" s="7">
        <v>150</v>
      </c>
      <c r="E163" s="8">
        <f>+C163*D163</f>
        <v>7500</v>
      </c>
      <c r="F163" s="6">
        <v>50</v>
      </c>
      <c r="G163" s="7">
        <v>150</v>
      </c>
      <c r="H163" s="8">
        <f>+F163*G163</f>
        <v>7500</v>
      </c>
      <c r="I163" s="6">
        <v>50</v>
      </c>
      <c r="J163" s="7">
        <v>150</v>
      </c>
      <c r="K163" s="8">
        <f>+I163*J163</f>
        <v>7500</v>
      </c>
      <c r="L163" s="6">
        <v>150</v>
      </c>
      <c r="M163" s="8">
        <f>E163+H163+K163</f>
        <v>22500</v>
      </c>
    </row>
    <row r="164" spans="2:13" x14ac:dyDescent="0.35">
      <c r="B164" s="12" t="s">
        <v>76</v>
      </c>
      <c r="C164" s="12"/>
      <c r="D164" s="12"/>
      <c r="E164" s="12">
        <f>SUM(E166:E181)</f>
        <v>50000</v>
      </c>
      <c r="F164" s="12"/>
      <c r="G164" s="12"/>
      <c r="H164" s="12">
        <f>SUM(H166:H181)</f>
        <v>42500</v>
      </c>
      <c r="I164" s="12"/>
      <c r="J164" s="12"/>
      <c r="K164" s="12">
        <f>SUM(K166:K181)</f>
        <v>35000</v>
      </c>
      <c r="L164" s="12"/>
      <c r="M164" s="12">
        <f>SUM(M167:M181)</f>
        <v>127500</v>
      </c>
    </row>
    <row r="165" spans="2:13" x14ac:dyDescent="0.35">
      <c r="B165" t="s">
        <v>66</v>
      </c>
    </row>
    <row r="166" spans="2:13" x14ac:dyDescent="0.35">
      <c r="B166" s="5" t="s">
        <v>73</v>
      </c>
    </row>
    <row r="167" spans="2:13" x14ac:dyDescent="0.35">
      <c r="B167" s="9" t="s">
        <v>23</v>
      </c>
      <c r="D167" s="10"/>
      <c r="E167" s="8">
        <f>C167*D167</f>
        <v>0</v>
      </c>
      <c r="G167" s="10"/>
      <c r="H167" s="8">
        <f>F167*G167</f>
        <v>0</v>
      </c>
      <c r="J167" s="10"/>
      <c r="K167" s="8">
        <f>I167*J167</f>
        <v>0</v>
      </c>
      <c r="L167" s="6">
        <f>+C167+F167+I167</f>
        <v>0</v>
      </c>
      <c r="M167" s="8">
        <f>E167+H167+K167</f>
        <v>0</v>
      </c>
    </row>
    <row r="168" spans="2:13" x14ac:dyDescent="0.35">
      <c r="B168" t="s">
        <v>21</v>
      </c>
      <c r="D168" s="10"/>
      <c r="E168" s="8">
        <f>C168*D168</f>
        <v>0</v>
      </c>
      <c r="G168" s="10"/>
      <c r="H168" s="8">
        <f>F168*G168</f>
        <v>0</v>
      </c>
      <c r="J168" s="10"/>
      <c r="K168" s="8">
        <f>I168*J168</f>
        <v>0</v>
      </c>
      <c r="M168" s="8">
        <f>E168+H168+K168</f>
        <v>0</v>
      </c>
    </row>
    <row r="169" spans="2:13" x14ac:dyDescent="0.35">
      <c r="B169" t="s">
        <v>20</v>
      </c>
      <c r="D169" s="10"/>
      <c r="E169" s="8">
        <f>C169*D169</f>
        <v>0</v>
      </c>
      <c r="G169" s="10"/>
      <c r="H169" s="8">
        <f>F169*G169</f>
        <v>0</v>
      </c>
      <c r="J169" s="10"/>
      <c r="M169" s="8">
        <f>E169+H169+K169</f>
        <v>0</v>
      </c>
    </row>
    <row r="170" spans="2:13" x14ac:dyDescent="0.35">
      <c r="B170" s="29" t="s">
        <v>67</v>
      </c>
      <c r="C170" s="10"/>
      <c r="D170" s="10"/>
      <c r="E170" s="7"/>
      <c r="F170" s="7"/>
      <c r="G170" s="10"/>
      <c r="H170" s="7"/>
      <c r="I170" s="7"/>
      <c r="J170" s="10"/>
      <c r="K170" s="7"/>
      <c r="L170" s="7"/>
    </row>
    <row r="171" spans="2:13" x14ac:dyDescent="0.35">
      <c r="B171" t="s">
        <v>84</v>
      </c>
      <c r="C171" s="6">
        <v>200</v>
      </c>
      <c r="D171" s="7">
        <v>50</v>
      </c>
      <c r="E171" s="8">
        <f>+C171*D171</f>
        <v>10000</v>
      </c>
      <c r="F171" s="6">
        <v>50</v>
      </c>
      <c r="G171" s="7">
        <v>50</v>
      </c>
      <c r="H171" s="8">
        <f>+F171*G171</f>
        <v>2500</v>
      </c>
      <c r="L171" s="6">
        <v>250</v>
      </c>
      <c r="M171" s="8">
        <f>E171+H171+K171</f>
        <v>12500</v>
      </c>
    </row>
    <row r="172" spans="2:13" x14ac:dyDescent="0.35">
      <c r="B172" t="s">
        <v>15</v>
      </c>
      <c r="C172" s="6">
        <v>2</v>
      </c>
      <c r="D172" s="7">
        <v>5000</v>
      </c>
      <c r="E172" s="8">
        <f>+C172*D172</f>
        <v>10000</v>
      </c>
      <c r="F172" s="6">
        <v>1</v>
      </c>
      <c r="G172" s="7">
        <v>5000</v>
      </c>
      <c r="H172" s="8">
        <f>+F172*G172</f>
        <v>5000</v>
      </c>
      <c r="L172" s="6">
        <v>3</v>
      </c>
      <c r="M172" s="8">
        <f>E172+H172+K172</f>
        <v>15000</v>
      </c>
    </row>
    <row r="173" spans="2:13" x14ac:dyDescent="0.35">
      <c r="B173" s="5" t="s">
        <v>68</v>
      </c>
      <c r="D173" s="10"/>
      <c r="G173" s="10"/>
      <c r="J173" s="10"/>
    </row>
    <row r="174" spans="2:13" x14ac:dyDescent="0.35">
      <c r="B174" t="s">
        <v>69</v>
      </c>
      <c r="D174" s="10"/>
      <c r="F174" s="6">
        <v>100</v>
      </c>
      <c r="G174" s="7">
        <v>50</v>
      </c>
      <c r="H174" s="8">
        <f>+F174*G174</f>
        <v>5000</v>
      </c>
      <c r="I174" s="6">
        <v>100</v>
      </c>
      <c r="J174" s="7">
        <v>50</v>
      </c>
      <c r="K174" s="8">
        <f>+I174*J174</f>
        <v>5000</v>
      </c>
      <c r="L174" s="6">
        <v>100</v>
      </c>
      <c r="M174" s="8">
        <f>+H174+K174</f>
        <v>10000</v>
      </c>
    </row>
    <row r="175" spans="2:13" x14ac:dyDescent="0.35">
      <c r="B175" t="s">
        <v>15</v>
      </c>
      <c r="D175" s="10"/>
      <c r="F175" s="6">
        <v>1</v>
      </c>
      <c r="G175" s="7">
        <v>5000</v>
      </c>
      <c r="H175" s="8">
        <f>+F175*G175</f>
        <v>5000</v>
      </c>
      <c r="I175" s="6">
        <v>1</v>
      </c>
      <c r="J175" s="7">
        <v>5000</v>
      </c>
      <c r="K175" s="8">
        <f>+I175*J175</f>
        <v>5000</v>
      </c>
      <c r="L175" s="6">
        <v>2</v>
      </c>
      <c r="M175" s="8">
        <f>+H175+K175</f>
        <v>10000</v>
      </c>
    </row>
    <row r="176" spans="2:13" x14ac:dyDescent="0.35">
      <c r="B176" s="5" t="s">
        <v>64</v>
      </c>
    </row>
    <row r="177" spans="1:13" x14ac:dyDescent="0.35">
      <c r="B177" s="9" t="s">
        <v>72</v>
      </c>
      <c r="C177" s="6">
        <v>1</v>
      </c>
      <c r="D177" s="33">
        <v>10000</v>
      </c>
      <c r="E177" s="8">
        <f>C177*D177</f>
        <v>10000</v>
      </c>
      <c r="F177" s="6">
        <v>1</v>
      </c>
      <c r="G177" s="10">
        <v>5000</v>
      </c>
      <c r="H177" s="8">
        <f>F177*G177</f>
        <v>5000</v>
      </c>
      <c r="I177" s="6">
        <v>1</v>
      </c>
      <c r="J177" s="10">
        <v>5000</v>
      </c>
      <c r="K177" s="8">
        <f>I177*J177</f>
        <v>5000</v>
      </c>
      <c r="L177" s="6">
        <v>3</v>
      </c>
      <c r="M177" s="8">
        <f>E177+H177+K177</f>
        <v>20000</v>
      </c>
    </row>
    <row r="178" spans="1:13" x14ac:dyDescent="0.35">
      <c r="B178" s="9" t="s">
        <v>71</v>
      </c>
      <c r="C178" s="6">
        <v>1</v>
      </c>
      <c r="D178" s="7">
        <v>5000</v>
      </c>
      <c r="E178" s="8">
        <f>C178*D178</f>
        <v>5000</v>
      </c>
      <c r="F178" s="6">
        <v>1</v>
      </c>
      <c r="G178" s="10">
        <v>5000</v>
      </c>
      <c r="H178" s="8">
        <f>F178*G178</f>
        <v>5000</v>
      </c>
      <c r="I178" s="6">
        <v>1</v>
      </c>
      <c r="J178" s="10">
        <v>5000</v>
      </c>
      <c r="K178" s="8">
        <f>I178*J178</f>
        <v>5000</v>
      </c>
      <c r="L178" s="6">
        <v>3</v>
      </c>
      <c r="M178" s="8">
        <f>E178+H178+K178</f>
        <v>15000</v>
      </c>
    </row>
    <row r="179" spans="1:13" x14ac:dyDescent="0.35">
      <c r="B179" s="5" t="s">
        <v>65</v>
      </c>
    </row>
    <row r="180" spans="1:13" x14ac:dyDescent="0.35">
      <c r="B180" t="s">
        <v>70</v>
      </c>
      <c r="C180" s="6">
        <v>50</v>
      </c>
      <c r="D180" s="7">
        <v>150</v>
      </c>
      <c r="E180" s="8">
        <f>+C180*D180</f>
        <v>7500</v>
      </c>
      <c r="F180" s="6">
        <v>50</v>
      </c>
      <c r="G180" s="7">
        <v>150</v>
      </c>
      <c r="H180" s="8">
        <f>+F180*G180</f>
        <v>7500</v>
      </c>
      <c r="I180" s="6">
        <v>50</v>
      </c>
      <c r="J180" s="7">
        <v>150</v>
      </c>
      <c r="K180" s="8">
        <f>+I180*J180</f>
        <v>7500</v>
      </c>
      <c r="L180" s="6">
        <v>150</v>
      </c>
      <c r="M180" s="8">
        <f>E180+H180+K180</f>
        <v>22500</v>
      </c>
    </row>
    <row r="181" spans="1:13" x14ac:dyDescent="0.35">
      <c r="B181" t="s">
        <v>19</v>
      </c>
      <c r="C181" s="6">
        <v>50</v>
      </c>
      <c r="D181" s="7">
        <v>150</v>
      </c>
      <c r="E181" s="8">
        <f>+C181*D181</f>
        <v>7500</v>
      </c>
      <c r="F181" s="6">
        <v>50</v>
      </c>
      <c r="G181" s="7">
        <v>150</v>
      </c>
      <c r="H181" s="8">
        <f>+F181*G181</f>
        <v>7500</v>
      </c>
      <c r="I181" s="6">
        <v>50</v>
      </c>
      <c r="J181" s="7">
        <v>150</v>
      </c>
      <c r="K181" s="8">
        <f>+I181*J181</f>
        <v>7500</v>
      </c>
      <c r="L181" s="6">
        <v>150</v>
      </c>
      <c r="M181" s="8">
        <f>E181+H181+K181</f>
        <v>22500</v>
      </c>
    </row>
    <row r="182" spans="1:13" x14ac:dyDescent="0.35">
      <c r="A182" s="1" t="s">
        <v>79</v>
      </c>
      <c r="B182" s="13" t="s">
        <v>80</v>
      </c>
      <c r="C182" s="13"/>
      <c r="D182" s="13"/>
      <c r="E182" s="13">
        <f>+E183+E186+E189+E192</f>
        <v>48000</v>
      </c>
      <c r="F182" s="13"/>
      <c r="G182" s="13"/>
      <c r="H182" s="13">
        <f>+H183+H186+H189+H192</f>
        <v>48000</v>
      </c>
      <c r="I182" s="13"/>
      <c r="J182" s="13"/>
      <c r="K182" s="13">
        <f>+K183+K186+K189+K192</f>
        <v>48000</v>
      </c>
      <c r="L182" s="13"/>
      <c r="M182" s="13">
        <f>+M183+M186+M189+M192</f>
        <v>144000</v>
      </c>
    </row>
    <row r="183" spans="1:13" x14ac:dyDescent="0.35">
      <c r="B183" s="12" t="s">
        <v>63</v>
      </c>
      <c r="C183" s="12"/>
      <c r="D183" s="12"/>
      <c r="E183" s="12">
        <f>SUM(E185)</f>
        <v>12000</v>
      </c>
      <c r="F183" s="12"/>
      <c r="G183" s="12"/>
      <c r="H183" s="12">
        <f>SUM(H185)</f>
        <v>12000</v>
      </c>
      <c r="I183" s="12"/>
      <c r="J183" s="12"/>
      <c r="K183" s="12">
        <f>SUM(K185)</f>
        <v>12000</v>
      </c>
      <c r="L183" s="12"/>
      <c r="M183" s="12">
        <f>M185</f>
        <v>36000</v>
      </c>
    </row>
    <row r="184" spans="1:13" ht="14" customHeight="1" x14ac:dyDescent="0.35">
      <c r="B184" s="5" t="s">
        <v>83</v>
      </c>
      <c r="C184" s="7"/>
      <c r="D184" s="10"/>
      <c r="E184" s="7"/>
      <c r="F184" s="7"/>
      <c r="G184" s="10"/>
      <c r="H184" s="7"/>
      <c r="I184" s="7"/>
      <c r="J184" s="10"/>
      <c r="K184" s="7"/>
      <c r="L184" s="7"/>
    </row>
    <row r="185" spans="1:13" ht="14" customHeight="1" x14ac:dyDescent="0.35">
      <c r="B185" s="9" t="s">
        <v>82</v>
      </c>
      <c r="C185" s="10">
        <v>6</v>
      </c>
      <c r="D185" s="10">
        <v>2000</v>
      </c>
      <c r="E185" s="7">
        <f>C185*D185</f>
        <v>12000</v>
      </c>
      <c r="F185" s="10">
        <v>6</v>
      </c>
      <c r="G185" s="10">
        <v>2000</v>
      </c>
      <c r="H185" s="7">
        <f>F185*G185</f>
        <v>12000</v>
      </c>
      <c r="I185" s="10">
        <v>6</v>
      </c>
      <c r="J185" s="10">
        <v>2000</v>
      </c>
      <c r="K185" s="7">
        <f>I185*J185</f>
        <v>12000</v>
      </c>
      <c r="L185" s="10">
        <v>18</v>
      </c>
      <c r="M185" s="8">
        <f>E185+H185+K185</f>
        <v>36000</v>
      </c>
    </row>
    <row r="186" spans="1:13" x14ac:dyDescent="0.35">
      <c r="B186" s="12" t="s">
        <v>74</v>
      </c>
      <c r="C186" s="12"/>
      <c r="D186" s="12"/>
      <c r="E186" s="12">
        <f>SUM(E188)</f>
        <v>12000</v>
      </c>
      <c r="F186" s="12"/>
      <c r="G186" s="12"/>
      <c r="H186" s="12">
        <f>SUM(H188)</f>
        <v>12000</v>
      </c>
      <c r="I186" s="12"/>
      <c r="J186" s="12"/>
      <c r="K186" s="12">
        <f>SUM(K188)</f>
        <v>12000</v>
      </c>
      <c r="L186" s="12"/>
      <c r="M186" s="12">
        <f>M188</f>
        <v>36000</v>
      </c>
    </row>
    <row r="187" spans="1:13" ht="14" customHeight="1" x14ac:dyDescent="0.35">
      <c r="B187" s="5" t="s">
        <v>83</v>
      </c>
      <c r="C187" s="7"/>
      <c r="D187" s="10"/>
      <c r="E187" s="7"/>
      <c r="F187" s="7"/>
      <c r="G187" s="10"/>
      <c r="H187" s="7"/>
      <c r="I187" s="7"/>
      <c r="J187" s="10"/>
      <c r="K187" s="7"/>
      <c r="L187" s="7"/>
    </row>
    <row r="188" spans="1:13" ht="14" customHeight="1" x14ac:dyDescent="0.35">
      <c r="B188" s="9" t="s">
        <v>82</v>
      </c>
      <c r="C188" s="10">
        <v>6</v>
      </c>
      <c r="D188" s="10">
        <v>2000</v>
      </c>
      <c r="E188" s="7">
        <f>C188*D188</f>
        <v>12000</v>
      </c>
      <c r="F188" s="10">
        <v>6</v>
      </c>
      <c r="G188" s="10">
        <v>2000</v>
      </c>
      <c r="H188" s="7">
        <f>F188*G188</f>
        <v>12000</v>
      </c>
      <c r="I188" s="10">
        <v>6</v>
      </c>
      <c r="J188" s="10">
        <v>2000</v>
      </c>
      <c r="K188" s="7">
        <f>I188*J188</f>
        <v>12000</v>
      </c>
      <c r="L188" s="10">
        <v>18</v>
      </c>
      <c r="M188" s="8">
        <f>E188+H188+K188</f>
        <v>36000</v>
      </c>
    </row>
    <row r="189" spans="1:13" x14ac:dyDescent="0.35">
      <c r="B189" s="12" t="s">
        <v>75</v>
      </c>
      <c r="C189" s="12"/>
      <c r="D189" s="12"/>
      <c r="E189" s="12">
        <f>SUM(E191)</f>
        <v>12000</v>
      </c>
      <c r="F189" s="12"/>
      <c r="G189" s="12"/>
      <c r="H189" s="12">
        <f>SUM(H191)</f>
        <v>12000</v>
      </c>
      <c r="I189" s="12"/>
      <c r="J189" s="12"/>
      <c r="K189" s="12">
        <f>SUM(K191)</f>
        <v>12000</v>
      </c>
      <c r="L189" s="12"/>
      <c r="M189" s="12">
        <f>M191</f>
        <v>36000</v>
      </c>
    </row>
    <row r="190" spans="1:13" ht="14" customHeight="1" x14ac:dyDescent="0.35">
      <c r="B190" s="5" t="s">
        <v>83</v>
      </c>
      <c r="C190" s="7"/>
      <c r="D190" s="10"/>
      <c r="E190" s="7"/>
      <c r="F190" s="7"/>
      <c r="G190" s="10"/>
      <c r="H190" s="7"/>
      <c r="I190" s="7"/>
      <c r="J190" s="10"/>
      <c r="K190" s="7"/>
      <c r="L190" s="7"/>
    </row>
    <row r="191" spans="1:13" ht="14" customHeight="1" x14ac:dyDescent="0.35">
      <c r="B191" s="9" t="s">
        <v>82</v>
      </c>
      <c r="C191" s="10">
        <v>6</v>
      </c>
      <c r="D191" s="10">
        <v>2000</v>
      </c>
      <c r="E191" s="7">
        <f>C191*D191</f>
        <v>12000</v>
      </c>
      <c r="F191" s="10">
        <v>6</v>
      </c>
      <c r="G191" s="10">
        <v>2000</v>
      </c>
      <c r="H191" s="7">
        <f>F191*G191</f>
        <v>12000</v>
      </c>
      <c r="I191" s="10">
        <v>6</v>
      </c>
      <c r="J191" s="10">
        <v>2000</v>
      </c>
      <c r="K191" s="7">
        <f>I191*J191</f>
        <v>12000</v>
      </c>
      <c r="L191" s="10">
        <v>18</v>
      </c>
      <c r="M191" s="8">
        <f>E191+H191+K191</f>
        <v>36000</v>
      </c>
    </row>
    <row r="192" spans="1:13" x14ac:dyDescent="0.35">
      <c r="B192" s="12" t="s">
        <v>76</v>
      </c>
      <c r="C192" s="12"/>
      <c r="D192" s="12"/>
      <c r="E192" s="12">
        <f>SUM(E194)</f>
        <v>12000</v>
      </c>
      <c r="F192" s="12"/>
      <c r="G192" s="12"/>
      <c r="H192" s="12">
        <f>SUM(H194)</f>
        <v>12000</v>
      </c>
      <c r="I192" s="12"/>
      <c r="J192" s="12"/>
      <c r="K192" s="12">
        <f>SUM(K194)</f>
        <v>12000</v>
      </c>
      <c r="L192" s="12"/>
      <c r="M192" s="12">
        <f>M194</f>
        <v>36000</v>
      </c>
    </row>
    <row r="193" spans="1:13" ht="14" customHeight="1" x14ac:dyDescent="0.35">
      <c r="B193" s="5" t="s">
        <v>83</v>
      </c>
      <c r="C193" s="7"/>
      <c r="D193" s="10"/>
      <c r="E193" s="7"/>
      <c r="F193" s="7"/>
      <c r="G193" s="10"/>
      <c r="H193" s="7"/>
      <c r="I193" s="7"/>
      <c r="J193" s="10"/>
      <c r="K193" s="7"/>
      <c r="L193" s="7"/>
    </row>
    <row r="194" spans="1:13" ht="14" customHeight="1" x14ac:dyDescent="0.35">
      <c r="B194" s="9" t="s">
        <v>82</v>
      </c>
      <c r="C194" s="10">
        <v>6</v>
      </c>
      <c r="D194" s="10">
        <v>2000</v>
      </c>
      <c r="E194" s="7">
        <f>C194*D194</f>
        <v>12000</v>
      </c>
      <c r="F194" s="10">
        <v>6</v>
      </c>
      <c r="G194" s="10">
        <v>2000</v>
      </c>
      <c r="H194" s="7">
        <f>F194*G194</f>
        <v>12000</v>
      </c>
      <c r="I194" s="10">
        <v>6</v>
      </c>
      <c r="J194" s="10">
        <v>2000</v>
      </c>
      <c r="K194" s="7">
        <f>I194*J194</f>
        <v>12000</v>
      </c>
      <c r="L194" s="10">
        <v>18</v>
      </c>
      <c r="M194" s="8">
        <f>E194+H194+K194</f>
        <v>36000</v>
      </c>
    </row>
    <row r="195" spans="1:13" x14ac:dyDescent="0.35">
      <c r="A195" s="1">
        <v>3</v>
      </c>
      <c r="B195" s="14" t="s">
        <v>85</v>
      </c>
      <c r="C195" s="14"/>
      <c r="D195" s="14"/>
      <c r="E195" s="14">
        <f>SUM(E196:E198)</f>
        <v>18000</v>
      </c>
      <c r="F195" s="14"/>
      <c r="G195" s="14"/>
      <c r="H195" s="14">
        <f>SUM(H196:H198)</f>
        <v>18000</v>
      </c>
      <c r="I195" s="14"/>
      <c r="J195" s="14"/>
      <c r="K195" s="14">
        <f>SUM(K196:K198)</f>
        <v>68000</v>
      </c>
      <c r="L195" s="14"/>
      <c r="M195" s="14">
        <f>SUM(M196:M198)</f>
        <v>104000</v>
      </c>
    </row>
    <row r="196" spans="1:13" x14ac:dyDescent="0.35">
      <c r="B196" t="s">
        <v>86</v>
      </c>
      <c r="I196" s="6">
        <v>1</v>
      </c>
      <c r="J196" s="7">
        <v>25000</v>
      </c>
      <c r="K196" s="8">
        <f>+J196*I196</f>
        <v>25000</v>
      </c>
      <c r="L196" s="6">
        <v>1</v>
      </c>
      <c r="M196" s="8">
        <f>+E196+H196+K196</f>
        <v>25000</v>
      </c>
    </row>
    <row r="197" spans="1:13" x14ac:dyDescent="0.35">
      <c r="B197" t="s">
        <v>87</v>
      </c>
      <c r="I197" s="6">
        <v>1</v>
      </c>
      <c r="J197" s="7">
        <v>25000</v>
      </c>
      <c r="K197" s="8">
        <f>+J197*I197</f>
        <v>25000</v>
      </c>
      <c r="L197" s="6">
        <v>1</v>
      </c>
      <c r="M197" s="8">
        <f>+E197+H197+K197</f>
        <v>25000</v>
      </c>
    </row>
    <row r="198" spans="1:13" x14ac:dyDescent="0.35">
      <c r="B198" t="s">
        <v>88</v>
      </c>
      <c r="C198" s="6">
        <v>1</v>
      </c>
      <c r="D198" s="7">
        <v>18000</v>
      </c>
      <c r="E198" s="8">
        <f>+C198*D198</f>
        <v>18000</v>
      </c>
      <c r="F198" s="6">
        <v>1</v>
      </c>
      <c r="G198" s="7">
        <v>18000</v>
      </c>
      <c r="H198" s="8">
        <f>+F198*G198</f>
        <v>18000</v>
      </c>
      <c r="I198" s="6">
        <v>1</v>
      </c>
      <c r="J198" s="7">
        <v>18000</v>
      </c>
      <c r="K198" s="8">
        <f>+I198*J198</f>
        <v>18000</v>
      </c>
      <c r="L198" s="6">
        <v>3</v>
      </c>
      <c r="M198" s="8">
        <f>+E198+H198+K198</f>
        <v>54000</v>
      </c>
    </row>
    <row r="199" spans="1:13" x14ac:dyDescent="0.35">
      <c r="B199" s="40" t="s">
        <v>89</v>
      </c>
      <c r="C199" s="41"/>
      <c r="D199" s="41"/>
      <c r="E199" s="41">
        <f>+E195+E108+E5</f>
        <v>984220</v>
      </c>
      <c r="F199" s="41"/>
      <c r="G199" s="41"/>
      <c r="H199" s="41">
        <f>+H195+H108+H5</f>
        <v>497240</v>
      </c>
      <c r="I199" s="41"/>
      <c r="J199" s="41"/>
      <c r="K199" s="41">
        <f>+K195+K108+K5</f>
        <v>528775</v>
      </c>
      <c r="L199" s="41"/>
      <c r="M199" s="41">
        <f>+M195+M108+M5</f>
        <v>2010235</v>
      </c>
    </row>
    <row r="200" spans="1:13" x14ac:dyDescent="0.35">
      <c r="A200" s="1">
        <v>4</v>
      </c>
      <c r="B200" s="14" t="s">
        <v>134</v>
      </c>
      <c r="C200" s="14"/>
      <c r="D200" s="14"/>
      <c r="E200" s="14">
        <f>0.025*E199</f>
        <v>24605.5</v>
      </c>
      <c r="F200" s="14"/>
      <c r="G200" s="14"/>
      <c r="H200" s="14">
        <f>0.025*H199</f>
        <v>12431</v>
      </c>
      <c r="I200" s="14"/>
      <c r="J200" s="14"/>
      <c r="K200" s="14">
        <f>0.025*K199</f>
        <v>13219.375</v>
      </c>
      <c r="L200" s="14"/>
      <c r="M200" s="14">
        <f>0.025*M199</f>
        <v>50255.875</v>
      </c>
    </row>
    <row r="201" spans="1:13" x14ac:dyDescent="0.35">
      <c r="B201" s="36" t="s">
        <v>2</v>
      </c>
      <c r="C201" s="37"/>
      <c r="D201" s="38"/>
      <c r="E201" s="39">
        <f>+E199+E200</f>
        <v>1008825.5</v>
      </c>
      <c r="F201" s="37"/>
      <c r="G201" s="38"/>
      <c r="H201" s="39">
        <f>+H199+H200</f>
        <v>509671</v>
      </c>
      <c r="I201" s="37"/>
      <c r="J201" s="38"/>
      <c r="K201" s="39">
        <f>+K199+K200</f>
        <v>541994.375</v>
      </c>
      <c r="L201" s="37"/>
      <c r="M201" s="39">
        <f>+M199+M200</f>
        <v>2060490.875</v>
      </c>
    </row>
  </sheetData>
  <mergeCells count="18">
    <mergeCell ref="N6:V6"/>
    <mergeCell ref="N40:T40"/>
    <mergeCell ref="C2:C3"/>
    <mergeCell ref="D2:D3"/>
    <mergeCell ref="I2:I3"/>
    <mergeCell ref="J2:J3"/>
    <mergeCell ref="K2:K3"/>
    <mergeCell ref="E2:E3"/>
    <mergeCell ref="F2:F3"/>
    <mergeCell ref="G2:G3"/>
    <mergeCell ref="H2:H3"/>
    <mergeCell ref="B2:B3"/>
    <mergeCell ref="A2:A3"/>
    <mergeCell ref="L1:M1"/>
    <mergeCell ref="M2:M3"/>
    <mergeCell ref="C1:E1"/>
    <mergeCell ref="F1:H1"/>
    <mergeCell ref="I1:K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C17E-96E8-4D27-A62B-39802EC42A23}">
  <dimension ref="A3:L73"/>
  <sheetViews>
    <sheetView topLeftCell="A61" workbookViewId="0">
      <selection activeCell="H71" sqref="H71"/>
    </sheetView>
  </sheetViews>
  <sheetFormatPr defaultRowHeight="55" customHeight="1" x14ac:dyDescent="0.35"/>
  <cols>
    <col min="1" max="1" width="5.36328125" style="62" customWidth="1"/>
    <col min="2" max="2" width="69.6328125" style="62" customWidth="1"/>
    <col min="3" max="3" width="7.08984375" style="62" customWidth="1"/>
    <col min="4" max="4" width="7.6328125" style="62" customWidth="1"/>
    <col min="5" max="5" width="8" style="62" customWidth="1"/>
    <col min="6" max="6" width="7.7265625" style="62" customWidth="1"/>
    <col min="7" max="7" width="7.36328125" style="62" customWidth="1"/>
    <col min="8" max="8" width="8.1796875" style="62" customWidth="1"/>
    <col min="9" max="16384" width="8.7265625" style="62"/>
  </cols>
  <sheetData>
    <row r="3" spans="1:12" ht="44.5" customHeight="1" x14ac:dyDescent="0.35">
      <c r="A3" s="64"/>
      <c r="B3" s="65" t="s">
        <v>135</v>
      </c>
      <c r="C3" s="66" t="s">
        <v>136</v>
      </c>
      <c r="D3" s="66" t="s">
        <v>137</v>
      </c>
      <c r="E3" s="66">
        <v>2022</v>
      </c>
      <c r="F3" s="66">
        <v>2023</v>
      </c>
      <c r="G3" s="66">
        <v>2024</v>
      </c>
      <c r="H3" s="66" t="s">
        <v>138</v>
      </c>
    </row>
    <row r="4" spans="1:12" ht="25.5" customHeight="1" x14ac:dyDescent="0.35">
      <c r="A4" s="64"/>
      <c r="B4" s="143" t="s">
        <v>204</v>
      </c>
      <c r="C4" s="143"/>
      <c r="D4" s="143"/>
      <c r="E4" s="143"/>
      <c r="F4" s="143"/>
      <c r="G4" s="143"/>
      <c r="H4" s="143"/>
    </row>
    <row r="5" spans="1:12" ht="20" customHeight="1" x14ac:dyDescent="0.35">
      <c r="A5" s="64"/>
      <c r="B5" s="148" t="s">
        <v>247</v>
      </c>
      <c r="C5" s="148"/>
      <c r="D5" s="148"/>
      <c r="E5" s="148"/>
      <c r="F5" s="148"/>
      <c r="G5" s="148"/>
      <c r="H5" s="148"/>
      <c r="J5" s="63">
        <f>E6+E7+E8+E9+E10+E12+E13+E14+E15+E16+E19+E20+E21+E22+E23+E25+E26+E27+E28+E29+E31+E32+E34+E35+E36+E37+E40+E41+E43+E44+E45+E46+E48+E49+E50+E51+E53+E54+E55+E57+E58+E60+E61+E62+E63+E67</f>
        <v>974220</v>
      </c>
    </row>
    <row r="6" spans="1:12" ht="34.5" customHeight="1" x14ac:dyDescent="0.35">
      <c r="A6" s="144" t="s">
        <v>63</v>
      </c>
      <c r="B6" s="67" t="s">
        <v>233</v>
      </c>
      <c r="C6" s="64"/>
      <c r="D6" s="64" t="s">
        <v>143</v>
      </c>
      <c r="E6" s="64">
        <v>32655</v>
      </c>
      <c r="F6" s="64">
        <v>32655</v>
      </c>
      <c r="G6" s="64">
        <v>32655</v>
      </c>
      <c r="H6" s="68">
        <f t="shared" ref="H6:H16" si="0">SUM(E6:G6)</f>
        <v>97965</v>
      </c>
      <c r="J6" s="63">
        <f>E6+E7+E8+E9+E10+E12+E13+E14+E15+E16+E19+E20+E21+E22+E23+E25+E26+E27+E28+E29+E31+E32+E34+E35+E36+E37</f>
        <v>606790</v>
      </c>
    </row>
    <row r="7" spans="1:12" ht="30.5" customHeight="1" x14ac:dyDescent="0.35">
      <c r="A7" s="144"/>
      <c r="B7" s="67" t="s">
        <v>234</v>
      </c>
      <c r="C7" s="64"/>
      <c r="D7" s="64" t="s">
        <v>143</v>
      </c>
      <c r="E7" s="64">
        <v>15000</v>
      </c>
      <c r="F7" s="64">
        <v>15000</v>
      </c>
      <c r="G7" s="64">
        <v>15000</v>
      </c>
      <c r="H7" s="68">
        <f t="shared" si="0"/>
        <v>45000</v>
      </c>
      <c r="J7" s="62">
        <f>F6+F7+F9+F12+F13+F15+F19+F21+F25+F27+F31</f>
        <v>163275</v>
      </c>
    </row>
    <row r="8" spans="1:12" ht="30" customHeight="1" x14ac:dyDescent="0.35">
      <c r="A8" s="144"/>
      <c r="B8" s="67" t="s">
        <v>235</v>
      </c>
      <c r="C8" s="64">
        <v>10</v>
      </c>
      <c r="D8" s="64" t="s">
        <v>143</v>
      </c>
      <c r="E8" s="64">
        <v>25000</v>
      </c>
      <c r="F8" s="64"/>
      <c r="G8" s="64"/>
      <c r="H8" s="68">
        <f t="shared" si="0"/>
        <v>25000</v>
      </c>
      <c r="J8" s="63">
        <f>G6+G7+G9+G11+G12+G13+G15+G17+G19+G24+G25+G30+G31</f>
        <v>188275</v>
      </c>
    </row>
    <row r="9" spans="1:12" ht="37" customHeight="1" x14ac:dyDescent="0.35">
      <c r="A9" s="144"/>
      <c r="B9" s="67" t="s">
        <v>236</v>
      </c>
      <c r="C9" s="64">
        <v>50</v>
      </c>
      <c r="D9" s="64" t="s">
        <v>143</v>
      </c>
      <c r="E9" s="64">
        <v>7500</v>
      </c>
      <c r="F9" s="64">
        <v>7500</v>
      </c>
      <c r="G9" s="64">
        <v>7500</v>
      </c>
      <c r="H9" s="68">
        <f t="shared" si="0"/>
        <v>22500</v>
      </c>
    </row>
    <row r="10" spans="1:12" ht="21" customHeight="1" x14ac:dyDescent="0.35">
      <c r="A10" s="144"/>
      <c r="B10" s="67" t="s">
        <v>237</v>
      </c>
      <c r="C10" s="64"/>
      <c r="D10" s="64" t="s">
        <v>143</v>
      </c>
      <c r="E10" s="64">
        <v>10000</v>
      </c>
      <c r="F10" s="64"/>
      <c r="G10" s="64"/>
      <c r="H10" s="68">
        <f t="shared" si="0"/>
        <v>10000</v>
      </c>
    </row>
    <row r="11" spans="1:12" ht="34" customHeight="1" x14ac:dyDescent="0.35">
      <c r="A11" s="144"/>
      <c r="B11" s="67" t="s">
        <v>238</v>
      </c>
      <c r="C11" s="64">
        <v>100</v>
      </c>
      <c r="D11" s="64" t="s">
        <v>143</v>
      </c>
      <c r="E11" s="64"/>
      <c r="F11" s="64"/>
      <c r="G11" s="64">
        <v>10000</v>
      </c>
      <c r="H11" s="68">
        <f t="shared" si="0"/>
        <v>10000</v>
      </c>
      <c r="L11" s="62">
        <f>420930+327880+209530</f>
        <v>958340</v>
      </c>
    </row>
    <row r="12" spans="1:12" ht="31.5" customHeight="1" x14ac:dyDescent="0.35">
      <c r="A12" s="145" t="s">
        <v>200</v>
      </c>
      <c r="B12" s="67" t="s">
        <v>239</v>
      </c>
      <c r="C12" s="64"/>
      <c r="D12" s="64" t="s">
        <v>143</v>
      </c>
      <c r="E12" s="64">
        <v>32655</v>
      </c>
      <c r="F12" s="64">
        <v>32655</v>
      </c>
      <c r="G12" s="64">
        <v>32655</v>
      </c>
      <c r="H12" s="68">
        <f t="shared" si="0"/>
        <v>97965</v>
      </c>
    </row>
    <row r="13" spans="1:12" ht="36.5" customHeight="1" x14ac:dyDescent="0.35">
      <c r="A13" s="145"/>
      <c r="B13" s="67" t="s">
        <v>240</v>
      </c>
      <c r="C13" s="64"/>
      <c r="D13" s="64" t="s">
        <v>143</v>
      </c>
      <c r="E13" s="64">
        <v>15000</v>
      </c>
      <c r="F13" s="64">
        <v>15000</v>
      </c>
      <c r="G13" s="64">
        <v>15000</v>
      </c>
      <c r="H13" s="68">
        <f t="shared" si="0"/>
        <v>45000</v>
      </c>
    </row>
    <row r="14" spans="1:12" ht="26" customHeight="1" x14ac:dyDescent="0.35">
      <c r="A14" s="145"/>
      <c r="B14" s="67" t="s">
        <v>241</v>
      </c>
      <c r="C14" s="64">
        <v>10</v>
      </c>
      <c r="D14" s="64" t="s">
        <v>143</v>
      </c>
      <c r="E14" s="64">
        <v>25000</v>
      </c>
      <c r="F14" s="64"/>
      <c r="G14" s="64"/>
      <c r="H14" s="68">
        <f t="shared" si="0"/>
        <v>25000</v>
      </c>
    </row>
    <row r="15" spans="1:12" ht="30" customHeight="1" x14ac:dyDescent="0.35">
      <c r="A15" s="145"/>
      <c r="B15" s="67" t="s">
        <v>211</v>
      </c>
      <c r="C15" s="64">
        <v>50</v>
      </c>
      <c r="D15" s="64" t="s">
        <v>143</v>
      </c>
      <c r="E15" s="64">
        <v>7500</v>
      </c>
      <c r="F15" s="64">
        <v>7500</v>
      </c>
      <c r="G15" s="64">
        <v>7500</v>
      </c>
      <c r="H15" s="68">
        <f t="shared" si="0"/>
        <v>22500</v>
      </c>
    </row>
    <row r="16" spans="1:12" ht="23" customHeight="1" x14ac:dyDescent="0.35">
      <c r="A16" s="145"/>
      <c r="B16" s="67" t="s">
        <v>212</v>
      </c>
      <c r="C16" s="64"/>
      <c r="D16" s="64" t="s">
        <v>143</v>
      </c>
      <c r="E16" s="64">
        <v>10000</v>
      </c>
      <c r="F16" s="64"/>
      <c r="G16" s="64"/>
      <c r="H16" s="68">
        <f t="shared" si="0"/>
        <v>10000</v>
      </c>
    </row>
    <row r="17" spans="1:12" ht="35" customHeight="1" x14ac:dyDescent="0.35">
      <c r="A17" s="145"/>
      <c r="B17" s="67" t="s">
        <v>213</v>
      </c>
      <c r="C17" s="64">
        <v>100</v>
      </c>
      <c r="D17" s="64" t="s">
        <v>143</v>
      </c>
      <c r="E17" s="64"/>
      <c r="F17" s="64"/>
      <c r="G17" s="64">
        <v>10000</v>
      </c>
      <c r="H17" s="68">
        <f>SUM(G17)</f>
        <v>10000</v>
      </c>
      <c r="L17" s="59"/>
    </row>
    <row r="18" spans="1:12" ht="21" customHeight="1" x14ac:dyDescent="0.35">
      <c r="A18" s="64"/>
      <c r="B18" s="148" t="s">
        <v>246</v>
      </c>
      <c r="C18" s="148"/>
      <c r="D18" s="148"/>
      <c r="E18" s="148"/>
      <c r="F18" s="148"/>
      <c r="G18" s="148"/>
      <c r="H18" s="148"/>
    </row>
    <row r="19" spans="1:12" ht="39" customHeight="1" x14ac:dyDescent="0.35">
      <c r="A19" s="146" t="s">
        <v>201</v>
      </c>
      <c r="B19" s="67" t="s">
        <v>214</v>
      </c>
      <c r="C19" s="64">
        <v>1</v>
      </c>
      <c r="D19" s="64" t="s">
        <v>143</v>
      </c>
      <c r="E19" s="64">
        <v>13150</v>
      </c>
      <c r="F19" s="64">
        <v>12655</v>
      </c>
      <c r="G19" s="64">
        <v>12655</v>
      </c>
      <c r="H19" s="68">
        <f t="shared" ref="H19:H32" si="1">SUM(E19:G19)</f>
        <v>38460</v>
      </c>
    </row>
    <row r="20" spans="1:12" ht="29.5" customHeight="1" x14ac:dyDescent="0.35">
      <c r="A20" s="146"/>
      <c r="B20" s="67" t="s">
        <v>215</v>
      </c>
      <c r="C20" s="64">
        <v>25</v>
      </c>
      <c r="D20" s="64" t="s">
        <v>143</v>
      </c>
      <c r="E20" s="64">
        <v>32500</v>
      </c>
      <c r="F20" s="64"/>
      <c r="G20" s="64"/>
      <c r="H20" s="68">
        <f t="shared" si="1"/>
        <v>32500</v>
      </c>
    </row>
    <row r="21" spans="1:12" ht="23.5" customHeight="1" x14ac:dyDescent="0.35">
      <c r="A21" s="146"/>
      <c r="B21" s="67" t="s">
        <v>216</v>
      </c>
      <c r="C21" s="64">
        <v>25</v>
      </c>
      <c r="D21" s="64" t="s">
        <v>143</v>
      </c>
      <c r="E21" s="64">
        <v>6250</v>
      </c>
      <c r="F21" s="64">
        <v>7500</v>
      </c>
      <c r="G21" s="64"/>
      <c r="H21" s="68">
        <f t="shared" si="1"/>
        <v>13750</v>
      </c>
    </row>
    <row r="22" spans="1:12" ht="28.5" customHeight="1" x14ac:dyDescent="0.35">
      <c r="A22" s="146"/>
      <c r="B22" s="67" t="s">
        <v>217</v>
      </c>
      <c r="C22" s="64"/>
      <c r="D22" s="64" t="s">
        <v>143</v>
      </c>
      <c r="E22" s="64">
        <v>25000</v>
      </c>
      <c r="F22" s="64"/>
      <c r="G22" s="64"/>
      <c r="H22" s="68">
        <f t="shared" si="1"/>
        <v>25000</v>
      </c>
    </row>
    <row r="23" spans="1:12" ht="19.5" customHeight="1" x14ac:dyDescent="0.35">
      <c r="A23" s="146"/>
      <c r="B23" s="67" t="s">
        <v>218</v>
      </c>
      <c r="C23" s="64">
        <v>1</v>
      </c>
      <c r="D23" s="64" t="s">
        <v>143</v>
      </c>
      <c r="E23" s="69">
        <v>10000</v>
      </c>
      <c r="F23" s="64"/>
      <c r="G23" s="64"/>
      <c r="H23" s="68">
        <f t="shared" si="1"/>
        <v>10000</v>
      </c>
    </row>
    <row r="24" spans="1:12" ht="27" customHeight="1" x14ac:dyDescent="0.35">
      <c r="A24" s="146"/>
      <c r="B24" s="67" t="s">
        <v>219</v>
      </c>
      <c r="C24" s="64">
        <v>50</v>
      </c>
      <c r="D24" s="64" t="s">
        <v>143</v>
      </c>
      <c r="E24" s="64"/>
      <c r="F24" s="64"/>
      <c r="G24" s="69">
        <v>10000</v>
      </c>
      <c r="H24" s="68">
        <f t="shared" si="1"/>
        <v>10000</v>
      </c>
    </row>
    <row r="25" spans="1:12" ht="27.5" customHeight="1" x14ac:dyDescent="0.35">
      <c r="A25" s="147" t="s">
        <v>202</v>
      </c>
      <c r="B25" s="67" t="s">
        <v>220</v>
      </c>
      <c r="C25" s="64">
        <v>1</v>
      </c>
      <c r="D25" s="64" t="s">
        <v>143</v>
      </c>
      <c r="E25" s="64">
        <v>13150</v>
      </c>
      <c r="F25" s="64">
        <v>12655</v>
      </c>
      <c r="G25" s="64">
        <v>12655</v>
      </c>
      <c r="H25" s="68">
        <f t="shared" si="1"/>
        <v>38460</v>
      </c>
    </row>
    <row r="26" spans="1:12" ht="29.5" customHeight="1" x14ac:dyDescent="0.35">
      <c r="A26" s="147"/>
      <c r="B26" s="67" t="s">
        <v>242</v>
      </c>
      <c r="C26" s="64">
        <v>25</v>
      </c>
      <c r="D26" s="64" t="s">
        <v>143</v>
      </c>
      <c r="E26" s="64">
        <v>32500</v>
      </c>
      <c r="F26" s="64"/>
      <c r="G26" s="64"/>
      <c r="H26" s="68">
        <f t="shared" si="1"/>
        <v>32500</v>
      </c>
    </row>
    <row r="27" spans="1:12" ht="23.5" customHeight="1" x14ac:dyDescent="0.35">
      <c r="A27" s="147"/>
      <c r="B27" s="67" t="s">
        <v>221</v>
      </c>
      <c r="C27" s="64"/>
      <c r="D27" s="64" t="s">
        <v>143</v>
      </c>
      <c r="E27" s="64">
        <v>6250</v>
      </c>
      <c r="F27" s="64">
        <v>7500</v>
      </c>
      <c r="G27" s="64"/>
      <c r="H27" s="68">
        <f t="shared" si="1"/>
        <v>13750</v>
      </c>
    </row>
    <row r="28" spans="1:12" ht="18.5" customHeight="1" x14ac:dyDescent="0.35">
      <c r="A28" s="147"/>
      <c r="B28" s="67" t="s">
        <v>222</v>
      </c>
      <c r="C28" s="64"/>
      <c r="D28" s="64" t="s">
        <v>143</v>
      </c>
      <c r="E28" s="64">
        <v>25000</v>
      </c>
      <c r="F28" s="64"/>
      <c r="G28" s="64"/>
      <c r="H28" s="68">
        <f t="shared" si="1"/>
        <v>25000</v>
      </c>
    </row>
    <row r="29" spans="1:12" ht="19.5" customHeight="1" x14ac:dyDescent="0.35">
      <c r="A29" s="147"/>
      <c r="B29" s="67" t="s">
        <v>223</v>
      </c>
      <c r="C29" s="64">
        <v>1</v>
      </c>
      <c r="D29" s="64" t="s">
        <v>143</v>
      </c>
      <c r="E29" s="69">
        <v>10000</v>
      </c>
      <c r="F29" s="64"/>
      <c r="G29" s="64"/>
      <c r="H29" s="68">
        <f t="shared" si="1"/>
        <v>10000</v>
      </c>
    </row>
    <row r="30" spans="1:12" ht="29.5" customHeight="1" x14ac:dyDescent="0.35">
      <c r="A30" s="147"/>
      <c r="B30" s="67" t="s">
        <v>224</v>
      </c>
      <c r="C30" s="64">
        <v>50</v>
      </c>
      <c r="D30" s="64" t="s">
        <v>143</v>
      </c>
      <c r="E30" s="64"/>
      <c r="F30" s="64"/>
      <c r="G30" s="69">
        <v>10000</v>
      </c>
      <c r="H30" s="68">
        <f t="shared" si="1"/>
        <v>10000</v>
      </c>
    </row>
    <row r="31" spans="1:12" ht="22.5" customHeight="1" x14ac:dyDescent="0.35">
      <c r="A31" s="147"/>
      <c r="B31" s="67" t="s">
        <v>168</v>
      </c>
      <c r="C31" s="64">
        <v>1</v>
      </c>
      <c r="D31" s="64" t="s">
        <v>143</v>
      </c>
      <c r="E31" s="64">
        <v>13150</v>
      </c>
      <c r="F31" s="64">
        <v>12655</v>
      </c>
      <c r="G31" s="64">
        <v>12655</v>
      </c>
      <c r="H31" s="68">
        <f t="shared" si="1"/>
        <v>38460</v>
      </c>
      <c r="L31" s="63">
        <f>H37+H36+H35+H34+H32+H31+H30+H29+H28+H27+H26+H25+H24+H23+H22+H21+H20+H19+H17+H16+H15+H14+H13+H12+H11+H10+H9+H8+H7+H6</f>
        <v>958340</v>
      </c>
    </row>
    <row r="32" spans="1:12" ht="18" customHeight="1" x14ac:dyDescent="0.35">
      <c r="A32" s="147"/>
      <c r="B32" s="67" t="s">
        <v>170</v>
      </c>
      <c r="C32" s="64"/>
      <c r="D32" s="64" t="s">
        <v>143</v>
      </c>
      <c r="E32" s="69">
        <v>30000</v>
      </c>
      <c r="F32" s="64"/>
      <c r="G32" s="64"/>
      <c r="H32" s="70">
        <f t="shared" si="1"/>
        <v>30000</v>
      </c>
    </row>
    <row r="33" spans="1:12" ht="29.5" customHeight="1" x14ac:dyDescent="0.35">
      <c r="A33" s="64"/>
      <c r="B33" s="148" t="s">
        <v>245</v>
      </c>
      <c r="C33" s="148"/>
      <c r="D33" s="148"/>
      <c r="E33" s="148"/>
      <c r="F33" s="148"/>
      <c r="G33" s="148"/>
      <c r="H33" s="148"/>
    </row>
    <row r="34" spans="1:12" ht="32" customHeight="1" x14ac:dyDescent="0.35">
      <c r="A34" s="149" t="s">
        <v>203</v>
      </c>
      <c r="B34" s="67" t="s">
        <v>225</v>
      </c>
      <c r="C34" s="64"/>
      <c r="D34" s="64"/>
      <c r="E34" s="64">
        <v>20000</v>
      </c>
      <c r="F34" s="64"/>
      <c r="G34" s="64"/>
      <c r="H34" s="68">
        <f>SUM(E34:G34)</f>
        <v>20000</v>
      </c>
    </row>
    <row r="35" spans="1:12" ht="29.5" customHeight="1" x14ac:dyDescent="0.35">
      <c r="A35" s="149"/>
      <c r="B35" s="67" t="s">
        <v>226</v>
      </c>
      <c r="C35" s="64"/>
      <c r="D35" s="64"/>
      <c r="E35" s="64">
        <v>20000</v>
      </c>
      <c r="F35" s="64"/>
      <c r="G35" s="64"/>
      <c r="H35" s="68">
        <f>SUM(E35:G35)</f>
        <v>20000</v>
      </c>
    </row>
    <row r="36" spans="1:12" ht="24.5" customHeight="1" x14ac:dyDescent="0.35">
      <c r="A36" s="149"/>
      <c r="B36" s="67" t="s">
        <v>227</v>
      </c>
      <c r="C36" s="64">
        <v>54</v>
      </c>
      <c r="D36" s="64"/>
      <c r="E36" s="64">
        <v>159530</v>
      </c>
      <c r="F36" s="64"/>
      <c r="G36" s="64"/>
      <c r="H36" s="68">
        <f>SUM(E36:G36)</f>
        <v>159530</v>
      </c>
      <c r="L36" s="62">
        <f>209530+327880+420930</f>
        <v>958340</v>
      </c>
    </row>
    <row r="37" spans="1:12" ht="17" customHeight="1" x14ac:dyDescent="0.35">
      <c r="A37" s="149"/>
      <c r="B37" s="67" t="s">
        <v>228</v>
      </c>
      <c r="C37" s="64"/>
      <c r="D37" s="64"/>
      <c r="E37" s="64">
        <v>10000</v>
      </c>
      <c r="F37" s="64"/>
      <c r="G37" s="64"/>
      <c r="H37" s="68">
        <f>SUM(E37:G37)</f>
        <v>10000</v>
      </c>
    </row>
    <row r="38" spans="1:12" ht="37" customHeight="1" x14ac:dyDescent="0.35">
      <c r="A38" s="64"/>
      <c r="B38" s="143" t="s">
        <v>210</v>
      </c>
      <c r="C38" s="143"/>
      <c r="D38" s="143"/>
      <c r="E38" s="143"/>
      <c r="F38" s="143"/>
      <c r="G38" s="143"/>
      <c r="H38" s="143"/>
    </row>
    <row r="39" spans="1:12" ht="19" customHeight="1" x14ac:dyDescent="0.35">
      <c r="A39" s="64"/>
      <c r="B39" s="148" t="s">
        <v>244</v>
      </c>
      <c r="C39" s="148"/>
      <c r="D39" s="148"/>
      <c r="E39" s="148"/>
      <c r="F39" s="148"/>
      <c r="G39" s="148"/>
      <c r="H39" s="148"/>
    </row>
    <row r="40" spans="1:12" ht="50.5" customHeight="1" x14ac:dyDescent="0.35">
      <c r="A40" s="144" t="s">
        <v>63</v>
      </c>
      <c r="B40" s="67" t="s">
        <v>177</v>
      </c>
      <c r="C40" s="64"/>
      <c r="D40" s="64" t="s">
        <v>143</v>
      </c>
      <c r="E40" s="64">
        <v>33810</v>
      </c>
      <c r="F40" s="64">
        <v>32655</v>
      </c>
      <c r="G40" s="64">
        <v>31500</v>
      </c>
      <c r="H40" s="68">
        <f t="shared" ref="H40:H58" si="2">SUM(E40:G40)</f>
        <v>97965</v>
      </c>
    </row>
    <row r="41" spans="1:12" ht="23" customHeight="1" x14ac:dyDescent="0.35">
      <c r="A41" s="144"/>
      <c r="B41" s="67" t="s">
        <v>179</v>
      </c>
      <c r="C41" s="64">
        <v>200</v>
      </c>
      <c r="D41" s="64" t="s">
        <v>144</v>
      </c>
      <c r="E41" s="64">
        <v>20000</v>
      </c>
      <c r="F41" s="64">
        <v>7500</v>
      </c>
      <c r="G41" s="64"/>
      <c r="H41" s="68">
        <f t="shared" si="2"/>
        <v>27500</v>
      </c>
    </row>
    <row r="42" spans="1:12" ht="37" customHeight="1" x14ac:dyDescent="0.35">
      <c r="A42" s="144"/>
      <c r="B42" s="67" t="s">
        <v>205</v>
      </c>
      <c r="C42" s="64"/>
      <c r="D42" s="64" t="s">
        <v>143</v>
      </c>
      <c r="E42" s="64"/>
      <c r="F42" s="64">
        <v>10000</v>
      </c>
      <c r="G42" s="64">
        <v>10000</v>
      </c>
      <c r="H42" s="68">
        <f t="shared" si="2"/>
        <v>20000</v>
      </c>
    </row>
    <row r="43" spans="1:12" ht="33.5" customHeight="1" x14ac:dyDescent="0.35">
      <c r="A43" s="144"/>
      <c r="B43" s="67" t="s">
        <v>181</v>
      </c>
      <c r="C43" s="64">
        <v>30</v>
      </c>
      <c r="D43" s="64" t="s">
        <v>143</v>
      </c>
      <c r="E43" s="64">
        <v>15000</v>
      </c>
      <c r="F43" s="64">
        <v>10000</v>
      </c>
      <c r="G43" s="64">
        <v>10000</v>
      </c>
      <c r="H43" s="68">
        <f t="shared" si="2"/>
        <v>35000</v>
      </c>
    </row>
    <row r="44" spans="1:12" ht="28.5" customHeight="1" x14ac:dyDescent="0.35">
      <c r="A44" s="144"/>
      <c r="B44" s="67" t="s">
        <v>182</v>
      </c>
      <c r="C44" s="64">
        <v>450</v>
      </c>
      <c r="D44" s="64" t="s">
        <v>143</v>
      </c>
      <c r="E44" s="64">
        <v>15000</v>
      </c>
      <c r="F44" s="64">
        <v>15000</v>
      </c>
      <c r="G44" s="64">
        <v>15000</v>
      </c>
      <c r="H44" s="68">
        <f t="shared" si="2"/>
        <v>45000</v>
      </c>
    </row>
    <row r="45" spans="1:12" ht="48.5" customHeight="1" x14ac:dyDescent="0.35">
      <c r="A45" s="145" t="s">
        <v>200</v>
      </c>
      <c r="B45" s="67" t="s">
        <v>183</v>
      </c>
      <c r="C45" s="64"/>
      <c r="D45" s="64" t="s">
        <v>143</v>
      </c>
      <c r="E45" s="64">
        <v>33810</v>
      </c>
      <c r="F45" s="64">
        <v>32655</v>
      </c>
      <c r="G45" s="64">
        <v>31500</v>
      </c>
      <c r="H45" s="68">
        <f t="shared" si="2"/>
        <v>97965</v>
      </c>
    </row>
    <row r="46" spans="1:12" ht="17.5" customHeight="1" x14ac:dyDescent="0.35">
      <c r="A46" s="145"/>
      <c r="B46" s="67" t="s">
        <v>206</v>
      </c>
      <c r="C46" s="64">
        <v>200</v>
      </c>
      <c r="D46" s="64" t="s">
        <v>144</v>
      </c>
      <c r="E46" s="64">
        <v>20000</v>
      </c>
      <c r="F46" s="64">
        <v>7500</v>
      </c>
      <c r="G46" s="64"/>
      <c r="H46" s="68">
        <f t="shared" si="2"/>
        <v>27500</v>
      </c>
      <c r="L46" s="62">
        <v>958.34</v>
      </c>
    </row>
    <row r="47" spans="1:12" ht="30" customHeight="1" x14ac:dyDescent="0.35">
      <c r="A47" s="145"/>
      <c r="B47" s="67" t="s">
        <v>185</v>
      </c>
      <c r="C47" s="64"/>
      <c r="D47" s="64" t="s">
        <v>143</v>
      </c>
      <c r="E47" s="64"/>
      <c r="F47" s="64">
        <v>10000</v>
      </c>
      <c r="G47" s="64">
        <v>10000</v>
      </c>
      <c r="H47" s="68">
        <f t="shared" si="2"/>
        <v>20000</v>
      </c>
    </row>
    <row r="48" spans="1:12" ht="33.5" customHeight="1" x14ac:dyDescent="0.35">
      <c r="A48" s="145"/>
      <c r="B48" s="67" t="s">
        <v>186</v>
      </c>
      <c r="C48" s="64">
        <v>30</v>
      </c>
      <c r="D48" s="64" t="s">
        <v>143</v>
      </c>
      <c r="E48" s="64">
        <v>15000</v>
      </c>
      <c r="F48" s="64">
        <v>10000</v>
      </c>
      <c r="G48" s="64">
        <v>10000</v>
      </c>
      <c r="H48" s="68">
        <f t="shared" si="2"/>
        <v>35000</v>
      </c>
      <c r="L48" s="62">
        <v>947.9</v>
      </c>
    </row>
    <row r="49" spans="1:12" ht="29" customHeight="1" x14ac:dyDescent="0.35">
      <c r="A49" s="145"/>
      <c r="B49" s="67" t="s">
        <v>187</v>
      </c>
      <c r="C49" s="64">
        <v>450</v>
      </c>
      <c r="D49" s="64" t="s">
        <v>143</v>
      </c>
      <c r="E49" s="64">
        <v>15000</v>
      </c>
      <c r="F49" s="64">
        <v>15000</v>
      </c>
      <c r="G49" s="64">
        <v>15000</v>
      </c>
      <c r="H49" s="68">
        <f t="shared" si="2"/>
        <v>45000</v>
      </c>
    </row>
    <row r="50" spans="1:12" ht="46" customHeight="1" x14ac:dyDescent="0.35">
      <c r="A50" s="146" t="s">
        <v>201</v>
      </c>
      <c r="B50" s="67" t="s">
        <v>192</v>
      </c>
      <c r="C50" s="64"/>
      <c r="D50" s="64" t="s">
        <v>143</v>
      </c>
      <c r="E50" s="64">
        <v>33810</v>
      </c>
      <c r="F50" s="64">
        <v>32655</v>
      </c>
      <c r="G50" s="64">
        <v>31500</v>
      </c>
      <c r="H50" s="68">
        <f t="shared" si="2"/>
        <v>97965</v>
      </c>
      <c r="L50" s="62">
        <v>104</v>
      </c>
    </row>
    <row r="51" spans="1:12" ht="28" customHeight="1" x14ac:dyDescent="0.35">
      <c r="A51" s="146"/>
      <c r="B51" s="67" t="s">
        <v>191</v>
      </c>
      <c r="C51" s="64">
        <v>200</v>
      </c>
      <c r="D51" s="64" t="s">
        <v>144</v>
      </c>
      <c r="E51" s="64">
        <v>20000</v>
      </c>
      <c r="F51" s="64">
        <v>7500</v>
      </c>
      <c r="G51" s="64"/>
      <c r="H51" s="68">
        <f t="shared" si="2"/>
        <v>27500</v>
      </c>
    </row>
    <row r="52" spans="1:12" ht="33.5" customHeight="1" x14ac:dyDescent="0.35">
      <c r="A52" s="146"/>
      <c r="B52" s="67" t="s">
        <v>188</v>
      </c>
      <c r="C52" s="64"/>
      <c r="D52" s="64" t="s">
        <v>143</v>
      </c>
      <c r="E52" s="64"/>
      <c r="F52" s="64">
        <v>10000</v>
      </c>
      <c r="G52" s="64">
        <v>10000</v>
      </c>
      <c r="H52" s="68">
        <f t="shared" si="2"/>
        <v>20000</v>
      </c>
    </row>
    <row r="53" spans="1:12" ht="24" customHeight="1" x14ac:dyDescent="0.35">
      <c r="A53" s="146"/>
      <c r="B53" s="67" t="s">
        <v>190</v>
      </c>
      <c r="C53" s="64">
        <v>30</v>
      </c>
      <c r="D53" s="64" t="s">
        <v>143</v>
      </c>
      <c r="E53" s="64">
        <v>15000</v>
      </c>
      <c r="F53" s="64">
        <v>10000</v>
      </c>
      <c r="G53" s="64">
        <v>10000</v>
      </c>
      <c r="H53" s="68">
        <f t="shared" si="2"/>
        <v>35000</v>
      </c>
    </row>
    <row r="54" spans="1:12" ht="34.5" customHeight="1" x14ac:dyDescent="0.35">
      <c r="A54" s="146"/>
      <c r="B54" s="67" t="s">
        <v>189</v>
      </c>
      <c r="C54" s="64">
        <v>450</v>
      </c>
      <c r="D54" s="64" t="s">
        <v>143</v>
      </c>
      <c r="E54" s="64">
        <v>15000</v>
      </c>
      <c r="F54" s="64">
        <v>15000</v>
      </c>
      <c r="G54" s="64">
        <v>15000</v>
      </c>
      <c r="H54" s="68">
        <f t="shared" si="2"/>
        <v>45000</v>
      </c>
    </row>
    <row r="55" spans="1:12" ht="15" customHeight="1" x14ac:dyDescent="0.35">
      <c r="A55" s="147" t="s">
        <v>202</v>
      </c>
      <c r="B55" s="67" t="s">
        <v>207</v>
      </c>
      <c r="C55" s="64">
        <v>200</v>
      </c>
      <c r="D55" s="64" t="s">
        <v>144</v>
      </c>
      <c r="E55" s="64">
        <v>20000</v>
      </c>
      <c r="F55" s="64">
        <v>7500</v>
      </c>
      <c r="G55" s="64"/>
      <c r="H55" s="68">
        <f t="shared" si="2"/>
        <v>27500</v>
      </c>
    </row>
    <row r="56" spans="1:12" ht="25.5" customHeight="1" x14ac:dyDescent="0.35">
      <c r="A56" s="147"/>
      <c r="B56" s="67" t="s">
        <v>188</v>
      </c>
      <c r="C56" s="64"/>
      <c r="D56" s="64" t="s">
        <v>143</v>
      </c>
      <c r="E56" s="64"/>
      <c r="F56" s="64">
        <v>10000</v>
      </c>
      <c r="G56" s="64">
        <v>10000</v>
      </c>
      <c r="H56" s="68">
        <f t="shared" si="2"/>
        <v>20000</v>
      </c>
    </row>
    <row r="57" spans="1:12" ht="34.5" customHeight="1" x14ac:dyDescent="0.35">
      <c r="A57" s="147"/>
      <c r="B57" s="67" t="s">
        <v>208</v>
      </c>
      <c r="C57" s="64">
        <v>30</v>
      </c>
      <c r="D57" s="64" t="s">
        <v>143</v>
      </c>
      <c r="E57" s="64">
        <v>15000</v>
      </c>
      <c r="F57" s="64">
        <v>10000</v>
      </c>
      <c r="G57" s="64">
        <v>10000</v>
      </c>
      <c r="H57" s="68">
        <f t="shared" si="2"/>
        <v>35000</v>
      </c>
    </row>
    <row r="58" spans="1:12" ht="30.5" customHeight="1" x14ac:dyDescent="0.35">
      <c r="A58" s="147"/>
      <c r="B58" s="67" t="s">
        <v>209</v>
      </c>
      <c r="C58" s="64">
        <v>450</v>
      </c>
      <c r="D58" s="64" t="s">
        <v>143</v>
      </c>
      <c r="E58" s="64">
        <v>15000</v>
      </c>
      <c r="F58" s="64">
        <v>15000</v>
      </c>
      <c r="G58" s="64">
        <v>15000</v>
      </c>
      <c r="H58" s="68">
        <f t="shared" si="2"/>
        <v>45000</v>
      </c>
    </row>
    <row r="59" spans="1:12" ht="24" customHeight="1" x14ac:dyDescent="0.35">
      <c r="A59" s="64"/>
      <c r="B59" s="148" t="s">
        <v>248</v>
      </c>
      <c r="C59" s="148"/>
      <c r="D59" s="148"/>
      <c r="E59" s="148"/>
      <c r="F59" s="148"/>
      <c r="G59" s="148"/>
      <c r="H59" s="148"/>
    </row>
    <row r="60" spans="1:12" ht="47" customHeight="1" x14ac:dyDescent="0.35">
      <c r="A60" s="71" t="s">
        <v>63</v>
      </c>
      <c r="B60" s="67" t="s">
        <v>229</v>
      </c>
      <c r="C60" s="67"/>
      <c r="D60" s="67" t="s">
        <v>199</v>
      </c>
      <c r="E60" s="67">
        <v>12000</v>
      </c>
      <c r="F60" s="67">
        <v>12000</v>
      </c>
      <c r="G60" s="67">
        <v>12000</v>
      </c>
      <c r="H60" s="67">
        <f>SUM(E60:G60)</f>
        <v>36000</v>
      </c>
    </row>
    <row r="61" spans="1:12" ht="47" customHeight="1" x14ac:dyDescent="0.35">
      <c r="A61" s="72" t="s">
        <v>200</v>
      </c>
      <c r="B61" s="67" t="s">
        <v>230</v>
      </c>
      <c r="C61" s="64"/>
      <c r="D61" s="64" t="s">
        <v>199</v>
      </c>
      <c r="E61" s="64">
        <v>12000</v>
      </c>
      <c r="F61" s="64">
        <v>12000</v>
      </c>
      <c r="G61" s="64">
        <v>12000</v>
      </c>
      <c r="H61" s="68">
        <f>SUM(E61:G61)</f>
        <v>36000</v>
      </c>
    </row>
    <row r="62" spans="1:12" ht="34" customHeight="1" x14ac:dyDescent="0.35">
      <c r="A62" s="73" t="s">
        <v>201</v>
      </c>
      <c r="B62" s="67" t="s">
        <v>231</v>
      </c>
      <c r="C62" s="64"/>
      <c r="D62" s="64"/>
      <c r="E62" s="64">
        <v>12000</v>
      </c>
      <c r="F62" s="64">
        <v>12000</v>
      </c>
      <c r="G62" s="64">
        <v>12000</v>
      </c>
      <c r="H62" s="68">
        <f>SUM(E62:G62)</f>
        <v>36000</v>
      </c>
    </row>
    <row r="63" spans="1:12" ht="48.5" customHeight="1" x14ac:dyDescent="0.35">
      <c r="A63" s="74" t="s">
        <v>202</v>
      </c>
      <c r="B63" s="67" t="s">
        <v>232</v>
      </c>
      <c r="C63" s="64"/>
      <c r="D63" s="64"/>
      <c r="E63" s="64">
        <v>12000</v>
      </c>
      <c r="F63" s="64">
        <v>12000</v>
      </c>
      <c r="G63" s="64">
        <v>12000</v>
      </c>
      <c r="H63" s="68">
        <f>SUM(E63:G63)</f>
        <v>36000</v>
      </c>
    </row>
    <row r="64" spans="1:12" ht="18" customHeight="1" x14ac:dyDescent="0.35">
      <c r="A64" s="64"/>
      <c r="B64" s="143" t="s">
        <v>249</v>
      </c>
      <c r="C64" s="143"/>
      <c r="D64" s="143"/>
      <c r="E64" s="143"/>
      <c r="F64" s="143"/>
      <c r="G64" s="143"/>
      <c r="H64" s="143"/>
    </row>
    <row r="65" spans="1:8" ht="16.5" customHeight="1" x14ac:dyDescent="0.35">
      <c r="A65" s="64"/>
      <c r="B65" s="64" t="s">
        <v>86</v>
      </c>
      <c r="C65" s="64"/>
      <c r="D65" s="64"/>
      <c r="E65" s="64"/>
      <c r="F65" s="64"/>
      <c r="G65" s="64">
        <v>25000</v>
      </c>
      <c r="H65" s="68">
        <v>25000</v>
      </c>
    </row>
    <row r="66" spans="1:8" ht="23.5" customHeight="1" x14ac:dyDescent="0.35">
      <c r="A66" s="64"/>
      <c r="B66" s="64" t="s">
        <v>197</v>
      </c>
      <c r="C66" s="64"/>
      <c r="D66" s="64"/>
      <c r="E66" s="64"/>
      <c r="F66" s="64"/>
      <c r="G66" s="64">
        <v>25000</v>
      </c>
      <c r="H66" s="68">
        <v>25000</v>
      </c>
    </row>
    <row r="67" spans="1:8" ht="23.5" customHeight="1" x14ac:dyDescent="0.35">
      <c r="A67" s="64"/>
      <c r="B67" s="64" t="s">
        <v>88</v>
      </c>
      <c r="C67" s="64">
        <v>1</v>
      </c>
      <c r="D67" s="64"/>
      <c r="E67" s="64">
        <v>18000</v>
      </c>
      <c r="F67" s="64">
        <v>18000</v>
      </c>
      <c r="G67" s="75">
        <v>18000</v>
      </c>
      <c r="H67" s="68">
        <f>SUM(E67:G67)</f>
        <v>54000</v>
      </c>
    </row>
    <row r="68" spans="1:8" ht="21" customHeight="1" x14ac:dyDescent="0.35">
      <c r="A68" s="64"/>
      <c r="B68" s="76" t="s">
        <v>89</v>
      </c>
      <c r="C68" s="76"/>
      <c r="D68" s="76"/>
      <c r="E68" s="77">
        <f>E67+E63+E62+E61+E60+E58+E57+E55+E54+E53+E51+E50+E49+E48+E46+E45+E44+E43+E41+E40+E37+E36+E35+E34+E32+E31+E29+E28+E27+E26+E25+E23+E22+E21+E20+E19+E16+E15+E14+E13+E12+E10+E9+E8+E7+E6</f>
        <v>974220</v>
      </c>
      <c r="F68" s="76">
        <f>F67+F63+F62+F61+F60+F58+F57+F56+F55+F54+F53+F52+F51+F50+F49+F48+F47+F46+F45+F44+F43+F42+F41+F40+F31+F27+F25+F21+F19+F15+F13+F12+F9+F7+F6</f>
        <v>497240</v>
      </c>
      <c r="G68" s="77">
        <f>G67+G63+G62+G61+G60+G58+G57+G56+G54+G53+G52+G50+G49+G48+G47+G45+G44+G43+G42+G40+G31+G30+G25+G24+G19+G17+G15+G13+G12+G11+G9+G7+G6+G65+G66</f>
        <v>538775</v>
      </c>
      <c r="H68" s="77">
        <f>H67+H66+H65+H63+H62+H61+H60+H58+H57+H56+H55+H54+H53+H52+H51+H50+H49+H48+H47+H46+H45+H44+H43+H42+H41+H40+H37+H36+H35+H34+H32+H31+H30+H29+H28+H27+H26+H25+H24+H23+H22+H21+H20+H19+H17+H16+H15+H14+H13+H12+H11+H10+H9+H8+H7+H6</f>
        <v>2010235</v>
      </c>
    </row>
    <row r="69" spans="1:8" ht="19" customHeight="1" x14ac:dyDescent="0.35">
      <c r="A69" s="64"/>
      <c r="B69" s="78" t="s">
        <v>134</v>
      </c>
      <c r="C69" s="78"/>
      <c r="D69" s="78"/>
      <c r="E69" s="78">
        <f>E68*2.5/100</f>
        <v>24355.5</v>
      </c>
      <c r="F69" s="78">
        <f>F68*2.5/100</f>
        <v>12431</v>
      </c>
      <c r="G69" s="78">
        <f>G68*2.5/100</f>
        <v>13469.375</v>
      </c>
      <c r="H69" s="78">
        <f>H68*2.5/100</f>
        <v>50255.875</v>
      </c>
    </row>
    <row r="70" spans="1:8" ht="19" customHeight="1" x14ac:dyDescent="0.35">
      <c r="A70" s="64"/>
      <c r="B70" s="78" t="s">
        <v>243</v>
      </c>
      <c r="C70" s="78"/>
      <c r="D70" s="78"/>
      <c r="E70" s="78">
        <f>H70/3</f>
        <v>51000</v>
      </c>
      <c r="F70" s="78">
        <v>51000</v>
      </c>
      <c r="G70" s="78">
        <v>51000</v>
      </c>
      <c r="H70" s="78">
        <v>153000</v>
      </c>
    </row>
    <row r="71" spans="1:8" ht="22.5" customHeight="1" x14ac:dyDescent="0.35">
      <c r="A71" s="64"/>
      <c r="B71" s="79" t="s">
        <v>2</v>
      </c>
      <c r="C71" s="79"/>
      <c r="D71" s="79"/>
      <c r="E71" s="80">
        <f>E68+E69+E70</f>
        <v>1049575.5</v>
      </c>
      <c r="F71" s="80">
        <f>F68+F69+F70</f>
        <v>560671</v>
      </c>
      <c r="G71" s="80">
        <f>G68+G69+G70</f>
        <v>603244.375</v>
      </c>
      <c r="H71" s="80">
        <f>SUM(E71:G71)</f>
        <v>2213490.875</v>
      </c>
    </row>
    <row r="72" spans="1:8" ht="55" customHeight="1" x14ac:dyDescent="0.35">
      <c r="E72" s="62">
        <f>E71/H71*100</f>
        <v>47.417204735483722</v>
      </c>
      <c r="F72" s="62">
        <f>F71/H71*100</f>
        <v>25.329718153909266</v>
      </c>
      <c r="G72" s="62">
        <f>G71/H71*100</f>
        <v>27.253077110607016</v>
      </c>
    </row>
    <row r="73" spans="1:8" ht="55" customHeight="1" x14ac:dyDescent="0.35">
      <c r="F73" s="63">
        <f>E68+F68+G68</f>
        <v>2010235</v>
      </c>
      <c r="G73" s="63">
        <f>H68-F73</f>
        <v>0</v>
      </c>
    </row>
  </sheetData>
  <mergeCells count="17">
    <mergeCell ref="A55:A58"/>
    <mergeCell ref="B38:H38"/>
    <mergeCell ref="B59:H59"/>
    <mergeCell ref="B64:H64"/>
    <mergeCell ref="A45:A49"/>
    <mergeCell ref="B33:H33"/>
    <mergeCell ref="B39:H39"/>
    <mergeCell ref="A40:A44"/>
    <mergeCell ref="A34:A37"/>
    <mergeCell ref="A50:A54"/>
    <mergeCell ref="B4:H4"/>
    <mergeCell ref="A6:A11"/>
    <mergeCell ref="A12:A17"/>
    <mergeCell ref="A19:A24"/>
    <mergeCell ref="A25:A32"/>
    <mergeCell ref="B5:H5"/>
    <mergeCell ref="B18:H18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E339D-BD34-4672-AF0D-4354B49581D1}">
  <dimension ref="C6:F47"/>
  <sheetViews>
    <sheetView workbookViewId="0">
      <selection activeCell="K9" sqref="K9"/>
    </sheetView>
  </sheetViews>
  <sheetFormatPr defaultRowHeight="14.5" x14ac:dyDescent="0.35"/>
  <cols>
    <col min="3" max="6" width="8.7265625" customWidth="1"/>
  </cols>
  <sheetData>
    <row r="6" spans="3:6" ht="15" thickBot="1" x14ac:dyDescent="0.4"/>
    <row r="7" spans="3:6" ht="26.5" thickBot="1" x14ac:dyDescent="0.4">
      <c r="C7" s="42" t="s">
        <v>90</v>
      </c>
      <c r="D7" s="43" t="s">
        <v>91</v>
      </c>
      <c r="E7" s="43" t="s">
        <v>92</v>
      </c>
      <c r="F7" s="43" t="s">
        <v>93</v>
      </c>
    </row>
    <row r="8" spans="3:6" ht="41" customHeight="1" thickBot="1" x14ac:dyDescent="0.4">
      <c r="C8" s="165" t="s">
        <v>94</v>
      </c>
      <c r="D8" s="153" t="s">
        <v>95</v>
      </c>
      <c r="E8" s="154"/>
      <c r="F8" s="154"/>
    </row>
    <row r="9" spans="3:6" ht="182" x14ac:dyDescent="0.35">
      <c r="C9" s="166"/>
      <c r="D9" s="44" t="s">
        <v>96</v>
      </c>
      <c r="E9" s="175" t="s">
        <v>99</v>
      </c>
      <c r="F9" s="165">
        <v>420930</v>
      </c>
    </row>
    <row r="10" spans="3:6" ht="265" x14ac:dyDescent="0.35">
      <c r="C10" s="166"/>
      <c r="D10" s="45" t="s">
        <v>97</v>
      </c>
      <c r="E10" s="176"/>
      <c r="F10" s="166"/>
    </row>
    <row r="11" spans="3:6" ht="265.5" thickBot="1" x14ac:dyDescent="0.4">
      <c r="C11" s="166"/>
      <c r="D11" s="46" t="s">
        <v>98</v>
      </c>
      <c r="E11" s="177"/>
      <c r="F11" s="167"/>
    </row>
    <row r="12" spans="3:6" ht="41" customHeight="1" thickBot="1" x14ac:dyDescent="0.4">
      <c r="C12" s="166"/>
      <c r="D12" s="153" t="s">
        <v>100</v>
      </c>
      <c r="E12" s="154"/>
      <c r="F12" s="155"/>
    </row>
    <row r="13" spans="3:6" ht="143" thickBot="1" x14ac:dyDescent="0.4">
      <c r="C13" s="166"/>
      <c r="D13" s="47" t="s">
        <v>101</v>
      </c>
      <c r="E13" s="48"/>
      <c r="F13" s="150">
        <v>327880</v>
      </c>
    </row>
    <row r="14" spans="3:6" ht="195" thickBot="1" x14ac:dyDescent="0.4">
      <c r="C14" s="166"/>
      <c r="D14" s="47" t="s">
        <v>102</v>
      </c>
      <c r="E14" s="50"/>
      <c r="F14" s="151"/>
    </row>
    <row r="15" spans="3:6" ht="208" thickBot="1" x14ac:dyDescent="0.4">
      <c r="C15" s="166"/>
      <c r="D15" s="47" t="s">
        <v>103</v>
      </c>
      <c r="E15" s="50"/>
      <c r="F15" s="151"/>
    </row>
    <row r="16" spans="3:6" ht="169" thickBot="1" x14ac:dyDescent="0.4">
      <c r="C16" s="166"/>
      <c r="D16" s="47" t="s">
        <v>104</v>
      </c>
      <c r="E16" s="50"/>
      <c r="F16" s="151"/>
    </row>
    <row r="17" spans="3:6" ht="130" thickBot="1" x14ac:dyDescent="0.4">
      <c r="C17" s="166"/>
      <c r="D17" s="47" t="s">
        <v>105</v>
      </c>
      <c r="E17" s="50"/>
      <c r="F17" s="151"/>
    </row>
    <row r="18" spans="3:6" ht="143" thickBot="1" x14ac:dyDescent="0.4">
      <c r="C18" s="166"/>
      <c r="D18" s="47" t="s">
        <v>106</v>
      </c>
      <c r="E18" s="50"/>
      <c r="F18" s="152"/>
    </row>
    <row r="19" spans="3:6" ht="23" customHeight="1" thickBot="1" x14ac:dyDescent="0.4">
      <c r="C19" s="166"/>
      <c r="D19" s="153" t="s">
        <v>107</v>
      </c>
      <c r="E19" s="154"/>
      <c r="F19" s="155"/>
    </row>
    <row r="20" spans="3:6" ht="104" x14ac:dyDescent="0.35">
      <c r="C20" s="166"/>
      <c r="D20" s="51" t="s">
        <v>48</v>
      </c>
      <c r="E20" s="156">
        <v>0</v>
      </c>
      <c r="F20" s="165">
        <v>219530</v>
      </c>
    </row>
    <row r="21" spans="3:6" ht="130" x14ac:dyDescent="0.35">
      <c r="C21" s="166"/>
      <c r="D21" s="51" t="s">
        <v>108</v>
      </c>
      <c r="E21" s="157"/>
      <c r="F21" s="166"/>
    </row>
    <row r="22" spans="3:6" ht="117.5" thickBot="1" x14ac:dyDescent="0.4">
      <c r="C22" s="167"/>
      <c r="D22" s="52" t="s">
        <v>109</v>
      </c>
      <c r="E22" s="158"/>
      <c r="F22" s="166"/>
    </row>
    <row r="23" spans="3:6" ht="52.5" thickBot="1" x14ac:dyDescent="0.4">
      <c r="C23" s="53"/>
      <c r="D23" s="54" t="s">
        <v>110</v>
      </c>
      <c r="E23" s="54" t="s">
        <v>111</v>
      </c>
      <c r="F23" s="166"/>
    </row>
    <row r="24" spans="3:6" ht="52.5" thickBot="1" x14ac:dyDescent="0.4">
      <c r="C24" s="53"/>
      <c r="D24" s="54" t="s">
        <v>112</v>
      </c>
      <c r="E24" s="54" t="s">
        <v>113</v>
      </c>
      <c r="F24" s="166"/>
    </row>
    <row r="25" spans="3:6" ht="152.5" customHeight="1" x14ac:dyDescent="0.35">
      <c r="C25" s="168"/>
      <c r="D25" s="156" t="s">
        <v>114</v>
      </c>
      <c r="E25" s="156" t="s">
        <v>115</v>
      </c>
      <c r="F25" s="166"/>
    </row>
    <row r="26" spans="3:6" ht="15" thickBot="1" x14ac:dyDescent="0.4">
      <c r="C26" s="169"/>
      <c r="D26" s="158"/>
      <c r="E26" s="158"/>
      <c r="F26" s="167"/>
    </row>
    <row r="27" spans="3:6" ht="41" customHeight="1" thickBot="1" x14ac:dyDescent="0.4">
      <c r="C27" s="159" t="s">
        <v>116</v>
      </c>
      <c r="D27" s="170" t="s">
        <v>117</v>
      </c>
      <c r="E27" s="171"/>
      <c r="F27" s="172">
        <v>390000</v>
      </c>
    </row>
    <row r="28" spans="3:6" ht="78.5" thickBot="1" x14ac:dyDescent="0.4">
      <c r="C28" s="160"/>
      <c r="D28" s="54" t="s">
        <v>118</v>
      </c>
      <c r="E28" s="55">
        <v>40000</v>
      </c>
      <c r="F28" s="173"/>
    </row>
    <row r="29" spans="3:6" ht="78.5" thickBot="1" x14ac:dyDescent="0.4">
      <c r="C29" s="160"/>
      <c r="D29" s="54" t="s">
        <v>119</v>
      </c>
      <c r="E29" s="55">
        <v>20000</v>
      </c>
      <c r="F29" s="173"/>
    </row>
    <row r="30" spans="3:6" ht="156.5" thickBot="1" x14ac:dyDescent="0.4">
      <c r="C30" s="160"/>
      <c r="D30" s="54" t="s">
        <v>120</v>
      </c>
      <c r="E30" s="55">
        <v>60000</v>
      </c>
      <c r="F30" s="173"/>
    </row>
    <row r="31" spans="3:6" ht="104.5" thickBot="1" x14ac:dyDescent="0.4">
      <c r="C31" s="160"/>
      <c r="D31" s="54" t="s">
        <v>65</v>
      </c>
      <c r="E31" s="55">
        <v>60000</v>
      </c>
      <c r="F31" s="173"/>
    </row>
    <row r="32" spans="3:6" ht="52.5" thickBot="1" x14ac:dyDescent="0.4">
      <c r="C32" s="160"/>
      <c r="D32" s="54" t="s">
        <v>121</v>
      </c>
      <c r="E32" s="55">
        <v>80000</v>
      </c>
      <c r="F32" s="173"/>
    </row>
    <row r="33" spans="3:6" ht="32" customHeight="1" thickBot="1" x14ac:dyDescent="0.4">
      <c r="C33" s="160"/>
      <c r="D33" s="170" t="s">
        <v>122</v>
      </c>
      <c r="E33" s="171"/>
      <c r="F33" s="173"/>
    </row>
    <row r="34" spans="3:6" ht="78.5" thickBot="1" x14ac:dyDescent="0.4">
      <c r="C34" s="160"/>
      <c r="D34" s="54" t="s">
        <v>123</v>
      </c>
      <c r="E34" s="55">
        <v>40000</v>
      </c>
      <c r="F34" s="173"/>
    </row>
    <row r="35" spans="3:6" ht="91.5" thickBot="1" x14ac:dyDescent="0.4">
      <c r="C35" s="160"/>
      <c r="D35" s="54" t="s">
        <v>124</v>
      </c>
      <c r="E35" s="55">
        <v>80000</v>
      </c>
      <c r="F35" s="173"/>
    </row>
    <row r="36" spans="3:6" ht="65.5" thickBot="1" x14ac:dyDescent="0.4">
      <c r="C36" s="161"/>
      <c r="D36" s="54" t="s">
        <v>77</v>
      </c>
      <c r="E36" s="55">
        <v>10000</v>
      </c>
      <c r="F36" s="174"/>
    </row>
    <row r="37" spans="3:6" ht="39.5" thickBot="1" x14ac:dyDescent="0.4">
      <c r="C37" s="159" t="s">
        <v>125</v>
      </c>
      <c r="D37" s="54" t="s">
        <v>126</v>
      </c>
      <c r="E37" s="54"/>
      <c r="F37" s="162"/>
    </row>
    <row r="38" spans="3:6" ht="39.5" thickBot="1" x14ac:dyDescent="0.4">
      <c r="C38" s="160"/>
      <c r="D38" s="54" t="s">
        <v>127</v>
      </c>
      <c r="E38" s="54"/>
      <c r="F38" s="163"/>
    </row>
    <row r="39" spans="3:6" ht="15" thickBot="1" x14ac:dyDescent="0.4">
      <c r="C39" s="160"/>
      <c r="D39" s="54"/>
      <c r="E39" s="54"/>
      <c r="F39" s="163"/>
    </row>
    <row r="40" spans="3:6" ht="15" thickBot="1" x14ac:dyDescent="0.4">
      <c r="C40" s="161"/>
      <c r="D40" s="54"/>
      <c r="E40" s="54"/>
      <c r="F40" s="164"/>
    </row>
    <row r="41" spans="3:6" ht="15" thickBot="1" x14ac:dyDescent="0.4">
      <c r="C41" s="56"/>
      <c r="D41" s="57"/>
      <c r="E41" s="54"/>
      <c r="F41" s="58"/>
    </row>
    <row r="42" spans="3:6" x14ac:dyDescent="0.35">
      <c r="C42" s="59" t="s">
        <v>128</v>
      </c>
    </row>
    <row r="43" spans="3:6" x14ac:dyDescent="0.35">
      <c r="C43" s="59" t="s">
        <v>129</v>
      </c>
    </row>
    <row r="44" spans="3:6" x14ac:dyDescent="0.35">
      <c r="C44" s="59" t="s">
        <v>130</v>
      </c>
    </row>
    <row r="45" spans="3:6" x14ac:dyDescent="0.35">
      <c r="C45" s="59" t="s">
        <v>131</v>
      </c>
    </row>
    <row r="46" spans="3:6" x14ac:dyDescent="0.35">
      <c r="C46" s="59" t="s">
        <v>132</v>
      </c>
    </row>
    <row r="47" spans="3:6" x14ac:dyDescent="0.35">
      <c r="C47" s="59" t="s">
        <v>133</v>
      </c>
    </row>
  </sheetData>
  <mergeCells count="18">
    <mergeCell ref="F9:F11"/>
    <mergeCell ref="D12:F12"/>
    <mergeCell ref="F13:F18"/>
    <mergeCell ref="D19:F19"/>
    <mergeCell ref="E20:E22"/>
    <mergeCell ref="C37:C40"/>
    <mergeCell ref="F37:F40"/>
    <mergeCell ref="F20:F26"/>
    <mergeCell ref="C25:C26"/>
    <mergeCell ref="D25:D26"/>
    <mergeCell ref="E25:E26"/>
    <mergeCell ref="C27:C36"/>
    <mergeCell ref="D27:E27"/>
    <mergeCell ref="F27:F36"/>
    <mergeCell ref="D33:E33"/>
    <mergeCell ref="C8:C22"/>
    <mergeCell ref="D8:F8"/>
    <mergeCell ref="E9:E1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AC5F-71F9-452F-A685-28EBF01A4F26}">
  <dimension ref="G16:Q45"/>
  <sheetViews>
    <sheetView topLeftCell="A19" workbookViewId="0">
      <selection activeCell="G30" sqref="G30:O42"/>
    </sheetView>
  </sheetViews>
  <sheetFormatPr defaultRowHeight="14.5" x14ac:dyDescent="0.35"/>
  <cols>
    <col min="7" max="7" width="8.81640625" customWidth="1"/>
    <col min="8" max="8" width="26.81640625" customWidth="1"/>
  </cols>
  <sheetData>
    <row r="16" ht="15" thickBot="1" x14ac:dyDescent="0.4"/>
    <row r="17" spans="7:17" ht="15" thickBot="1" x14ac:dyDescent="0.4">
      <c r="G17" s="81"/>
      <c r="H17" s="178" t="s">
        <v>250</v>
      </c>
      <c r="I17" s="179"/>
      <c r="J17" s="179"/>
      <c r="K17" s="179" t="s">
        <v>251</v>
      </c>
      <c r="L17" s="179"/>
      <c r="M17" s="180"/>
      <c r="N17" s="82" t="s">
        <v>252</v>
      </c>
    </row>
    <row r="18" spans="7:17" ht="15" thickBot="1" x14ac:dyDescent="0.4">
      <c r="G18" s="83" t="s">
        <v>253</v>
      </c>
      <c r="H18" s="84" t="s">
        <v>254</v>
      </c>
      <c r="I18" s="85" t="s">
        <v>255</v>
      </c>
      <c r="J18" s="85" t="s">
        <v>5</v>
      </c>
      <c r="K18" s="86" t="s">
        <v>254</v>
      </c>
      <c r="L18" s="85" t="s">
        <v>255</v>
      </c>
      <c r="M18" s="87" t="s">
        <v>5</v>
      </c>
      <c r="N18" s="88" t="s">
        <v>5</v>
      </c>
    </row>
    <row r="19" spans="7:17" ht="15" thickBot="1" x14ac:dyDescent="0.4">
      <c r="G19" s="89" t="s">
        <v>256</v>
      </c>
      <c r="H19" s="90">
        <v>1906.24</v>
      </c>
      <c r="I19" s="91">
        <v>0</v>
      </c>
      <c r="J19" s="90">
        <v>1906.24</v>
      </c>
      <c r="K19" s="90">
        <f>J19/Q19</f>
        <v>1346.8043917534512</v>
      </c>
      <c r="L19" s="91">
        <v>0</v>
      </c>
      <c r="M19" s="90">
        <f>K19+L19</f>
        <v>1346.8043917534512</v>
      </c>
      <c r="N19" s="92">
        <v>0.92500000000000004</v>
      </c>
      <c r="Q19">
        <v>1.4153800000000001</v>
      </c>
    </row>
    <row r="20" spans="7:17" ht="15" thickBot="1" x14ac:dyDescent="0.4">
      <c r="G20" s="93" t="s">
        <v>257</v>
      </c>
      <c r="H20" s="94">
        <v>0</v>
      </c>
      <c r="I20" s="94">
        <v>0</v>
      </c>
      <c r="J20" s="94">
        <v>0</v>
      </c>
      <c r="K20" s="95">
        <v>0</v>
      </c>
      <c r="L20" s="94">
        <v>0</v>
      </c>
      <c r="M20" s="95"/>
      <c r="N20" s="94"/>
    </row>
    <row r="21" spans="7:17" ht="15" thickBot="1" x14ac:dyDescent="0.4">
      <c r="G21" s="93" t="s">
        <v>258</v>
      </c>
      <c r="H21" s="94">
        <v>104</v>
      </c>
      <c r="I21" s="94">
        <v>153</v>
      </c>
      <c r="J21" s="94">
        <v>104</v>
      </c>
      <c r="K21" s="95">
        <f>J21/Q19</f>
        <v>73.478500473371099</v>
      </c>
      <c r="L21" s="94">
        <f>I21/Q19</f>
        <v>108.09817858101711</v>
      </c>
      <c r="M21" s="95">
        <f>K21+L21</f>
        <v>181.57667905438819</v>
      </c>
      <c r="N21" s="96">
        <v>0.05</v>
      </c>
    </row>
    <row r="22" spans="7:17" ht="15" thickBot="1" x14ac:dyDescent="0.4">
      <c r="G22" s="97"/>
      <c r="H22" s="95"/>
      <c r="I22" s="95"/>
      <c r="J22" s="95"/>
      <c r="K22" s="95"/>
      <c r="L22" s="95"/>
      <c r="M22" s="95"/>
      <c r="N22" s="95"/>
    </row>
    <row r="23" spans="7:17" ht="15" thickBot="1" x14ac:dyDescent="0.4">
      <c r="G23" s="93" t="s">
        <v>259</v>
      </c>
      <c r="H23" s="98">
        <v>2010.24</v>
      </c>
      <c r="I23" s="99">
        <v>153</v>
      </c>
      <c r="J23" s="98">
        <f>H23+I23</f>
        <v>2163.2399999999998</v>
      </c>
      <c r="K23" s="100">
        <f>H23/Q19</f>
        <v>1420.2828922268225</v>
      </c>
      <c r="L23" s="99">
        <f>I23/Q19</f>
        <v>108.09817858101711</v>
      </c>
      <c r="M23" s="100">
        <f>K23+L23</f>
        <v>1528.3810708078395</v>
      </c>
      <c r="N23" s="99"/>
    </row>
    <row r="24" spans="7:17" ht="16" thickBot="1" x14ac:dyDescent="0.4">
      <c r="G24" s="93" t="s">
        <v>260</v>
      </c>
      <c r="H24" s="101">
        <v>50.26</v>
      </c>
      <c r="I24" s="101">
        <v>0</v>
      </c>
      <c r="J24" s="94">
        <v>50.26</v>
      </c>
      <c r="K24" s="95">
        <f>J24/1.4</f>
        <v>35.9</v>
      </c>
      <c r="L24" s="99">
        <v>0</v>
      </c>
      <c r="M24" s="95">
        <f>K24+L24</f>
        <v>35.9</v>
      </c>
      <c r="N24" s="102">
        <v>2.5000000000000001E-2</v>
      </c>
    </row>
    <row r="25" spans="7:17" ht="15" thickBot="1" x14ac:dyDescent="0.4">
      <c r="G25" s="103" t="s">
        <v>261</v>
      </c>
      <c r="H25" s="104">
        <v>2060.4899999999998</v>
      </c>
      <c r="I25" s="105">
        <v>153</v>
      </c>
      <c r="J25" s="104">
        <f>H25+I25</f>
        <v>2213.4899999999998</v>
      </c>
      <c r="K25" s="100">
        <f>K23+K24</f>
        <v>1456.1828922268226</v>
      </c>
      <c r="L25" s="105">
        <f>L23+L24</f>
        <v>108.09817858101711</v>
      </c>
      <c r="M25" s="100">
        <f>K25+L25</f>
        <v>1564.2810708078396</v>
      </c>
      <c r="N25" s="106">
        <v>1</v>
      </c>
    </row>
    <row r="26" spans="7:17" ht="16" thickBot="1" x14ac:dyDescent="0.4">
      <c r="G26" s="93"/>
      <c r="H26" s="101"/>
      <c r="I26" s="107"/>
      <c r="J26" s="108"/>
      <c r="K26" s="107"/>
      <c r="L26" s="107"/>
      <c r="M26" s="107"/>
      <c r="N26" s="107"/>
    </row>
    <row r="29" spans="7:17" ht="15" thickBot="1" x14ac:dyDescent="0.4"/>
    <row r="30" spans="7:17" ht="15" thickBot="1" x14ac:dyDescent="0.4">
      <c r="G30" s="181" t="s">
        <v>262</v>
      </c>
      <c r="H30" s="182"/>
      <c r="I30" s="182"/>
      <c r="J30" s="182"/>
      <c r="K30" s="182"/>
      <c r="L30" s="182"/>
      <c r="M30" s="182"/>
      <c r="N30" s="182"/>
      <c r="O30" s="183"/>
    </row>
    <row r="31" spans="7:17" ht="15" thickBot="1" x14ac:dyDescent="0.4">
      <c r="G31" s="184" t="s">
        <v>263</v>
      </c>
      <c r="H31" s="185"/>
      <c r="I31" s="185"/>
      <c r="J31" s="185"/>
      <c r="K31" s="185"/>
      <c r="L31" s="185"/>
      <c r="M31" s="185"/>
      <c r="N31" s="185"/>
      <c r="O31" s="186"/>
    </row>
    <row r="32" spans="7:17" ht="15" thickBot="1" x14ac:dyDescent="0.4">
      <c r="G32" s="109"/>
      <c r="H32" s="110"/>
      <c r="I32" s="187" t="s">
        <v>250</v>
      </c>
      <c r="J32" s="188"/>
      <c r="K32" s="110"/>
      <c r="L32" s="187" t="s">
        <v>251</v>
      </c>
      <c r="M32" s="188"/>
      <c r="N32" s="110"/>
      <c r="O32" s="110"/>
    </row>
    <row r="33" spans="7:15" ht="15" thickBot="1" x14ac:dyDescent="0.4">
      <c r="G33" s="111" t="s">
        <v>264</v>
      </c>
      <c r="H33" s="112" t="s">
        <v>90</v>
      </c>
      <c r="I33" s="112" t="s">
        <v>254</v>
      </c>
      <c r="J33" s="113" t="s">
        <v>265</v>
      </c>
      <c r="K33" s="112" t="s">
        <v>5</v>
      </c>
      <c r="L33" s="112" t="s">
        <v>254</v>
      </c>
      <c r="M33" s="112" t="s">
        <v>255</v>
      </c>
      <c r="N33" s="112" t="s">
        <v>5</v>
      </c>
      <c r="O33" s="112" t="s">
        <v>266</v>
      </c>
    </row>
    <row r="34" spans="7:15" ht="15" thickBot="1" x14ac:dyDescent="0.4">
      <c r="G34" s="114" t="s">
        <v>267</v>
      </c>
      <c r="H34" s="115" t="s">
        <v>94</v>
      </c>
      <c r="I34" s="115">
        <v>958.34</v>
      </c>
      <c r="J34" s="115">
        <v>0</v>
      </c>
      <c r="K34" s="116">
        <v>958.34</v>
      </c>
      <c r="L34" s="115">
        <f>I34/Q19</f>
        <v>677.09025138125446</v>
      </c>
      <c r="M34" s="115">
        <v>0</v>
      </c>
      <c r="N34" s="116">
        <v>677.09</v>
      </c>
      <c r="O34" s="129">
        <f>N34/N42*100</f>
        <v>43.295362890527848</v>
      </c>
    </row>
    <row r="35" spans="7:15" ht="15" thickBot="1" x14ac:dyDescent="0.4">
      <c r="G35" s="109"/>
      <c r="H35" s="110"/>
      <c r="I35" s="110"/>
      <c r="J35" s="110"/>
      <c r="K35" s="110"/>
      <c r="L35" s="110"/>
      <c r="M35" s="110"/>
      <c r="N35" s="110"/>
      <c r="O35" s="132"/>
    </row>
    <row r="36" spans="7:15" ht="15" thickBot="1" x14ac:dyDescent="0.4">
      <c r="G36" s="114" t="s">
        <v>268</v>
      </c>
      <c r="H36" s="115" t="s">
        <v>269</v>
      </c>
      <c r="I36" s="115">
        <v>947.9</v>
      </c>
      <c r="J36" s="115">
        <v>0</v>
      </c>
      <c r="K36" s="116">
        <v>947.9</v>
      </c>
      <c r="L36" s="115">
        <f>I36/Q19</f>
        <v>669.71414037219677</v>
      </c>
      <c r="M36" s="115">
        <v>0</v>
      </c>
      <c r="N36" s="116">
        <v>669.7</v>
      </c>
      <c r="O36" s="129">
        <f>N36/N42*100</f>
        <v>42.822821970176051</v>
      </c>
    </row>
    <row r="37" spans="7:15" ht="15" thickBot="1" x14ac:dyDescent="0.4">
      <c r="G37" s="109"/>
      <c r="H37" s="110"/>
      <c r="I37" s="110"/>
      <c r="J37" s="110"/>
      <c r="K37" s="110"/>
      <c r="L37" s="110"/>
      <c r="M37" s="110"/>
      <c r="N37" s="110"/>
      <c r="O37" s="132"/>
    </row>
    <row r="38" spans="7:15" ht="15" thickBot="1" x14ac:dyDescent="0.4">
      <c r="G38" s="114" t="s">
        <v>270</v>
      </c>
      <c r="H38" s="115" t="s">
        <v>271</v>
      </c>
      <c r="I38" s="115">
        <v>104</v>
      </c>
      <c r="J38" s="115">
        <v>153</v>
      </c>
      <c r="K38" s="116">
        <v>257</v>
      </c>
      <c r="L38" s="115">
        <f>I38/Q19</f>
        <v>73.478500473371099</v>
      </c>
      <c r="M38" s="115">
        <v>108.1</v>
      </c>
      <c r="N38" s="117">
        <f>L38+M38</f>
        <v>181.57850047337109</v>
      </c>
      <c r="O38" s="129">
        <f>N38/N42*100</f>
        <v>11.610726891716734</v>
      </c>
    </row>
    <row r="39" spans="7:15" ht="15" thickBot="1" x14ac:dyDescent="0.4">
      <c r="G39" s="109"/>
      <c r="H39" s="110"/>
      <c r="I39" s="110"/>
      <c r="J39" s="110"/>
      <c r="K39" s="110"/>
      <c r="L39" s="110"/>
      <c r="M39" s="110"/>
      <c r="N39" s="110"/>
      <c r="O39" s="132"/>
    </row>
    <row r="40" spans="7:15" ht="15" thickBot="1" x14ac:dyDescent="0.4">
      <c r="G40" s="118"/>
      <c r="H40" s="119" t="s">
        <v>272</v>
      </c>
      <c r="I40" s="120">
        <f>I34+I36+I38</f>
        <v>2010.24</v>
      </c>
      <c r="J40" s="119">
        <v>153</v>
      </c>
      <c r="K40" s="119">
        <f>K34+K36+K38</f>
        <v>2163.2399999999998</v>
      </c>
      <c r="L40" s="120">
        <f>I40/Q19</f>
        <v>1420.2828922268225</v>
      </c>
      <c r="M40" s="119">
        <v>108.1</v>
      </c>
      <c r="N40" s="128">
        <f>L40+M40</f>
        <v>1528.3828922268224</v>
      </c>
      <c r="O40" s="133">
        <f>N40/N42*100</f>
        <v>97.729832008499301</v>
      </c>
    </row>
    <row r="41" spans="7:15" ht="15" thickBot="1" x14ac:dyDescent="0.4">
      <c r="G41" s="109"/>
      <c r="H41" s="121" t="s">
        <v>273</v>
      </c>
      <c r="I41" s="121">
        <f>2.5/100*I40</f>
        <v>50.256</v>
      </c>
      <c r="J41" s="121">
        <v>0</v>
      </c>
      <c r="K41" s="112">
        <f>I41+J41</f>
        <v>50.256</v>
      </c>
      <c r="L41" s="121">
        <f>I41/Q19</f>
        <v>35.507072305670562</v>
      </c>
      <c r="M41" s="121">
        <v>0</v>
      </c>
      <c r="N41" s="110"/>
      <c r="O41" s="130"/>
    </row>
    <row r="42" spans="7:15" ht="15" thickBot="1" x14ac:dyDescent="0.4">
      <c r="G42" s="122"/>
      <c r="H42" s="123" t="s">
        <v>261</v>
      </c>
      <c r="I42" s="124">
        <v>2060.4899999999998</v>
      </c>
      <c r="J42" s="123">
        <v>153</v>
      </c>
      <c r="K42" s="124">
        <f>K40+K41</f>
        <v>2213.4959999999996</v>
      </c>
      <c r="L42" s="127">
        <f>I42/Q19</f>
        <v>1455.7857253882348</v>
      </c>
      <c r="M42" s="125">
        <f>M40+M41</f>
        <v>108.1</v>
      </c>
      <c r="N42" s="127">
        <f>L42+M42</f>
        <v>1563.8857253882347</v>
      </c>
      <c r="O42" s="131">
        <f>N42/N42*100</f>
        <v>100</v>
      </c>
    </row>
    <row r="45" spans="7:15" x14ac:dyDescent="0.35">
      <c r="G45" s="126" t="s">
        <v>274</v>
      </c>
    </row>
  </sheetData>
  <mergeCells count="6">
    <mergeCell ref="H17:J17"/>
    <mergeCell ref="K17:M17"/>
    <mergeCell ref="G30:O30"/>
    <mergeCell ref="G31:O31"/>
    <mergeCell ref="I32:J32"/>
    <mergeCell ref="L32:M32"/>
  </mergeCells>
  <hyperlinks>
    <hyperlink ref="J33" location="_ftn1" display="_ftn1" xr:uid="{C2D2D4A2-AB18-4DA1-9116-09524999AC00}"/>
    <hyperlink ref="G45" location="_ftnref1" display="_ftnref1" xr:uid="{AE5CBFA5-66A0-496A-A23D-D773BAFA09CB}"/>
  </hyperlink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Feuil1</vt:lpstr>
      <vt:lpstr>Sheet3</vt:lpstr>
      <vt:lpstr>Sheet1</vt:lpstr>
      <vt:lpstr>Sheet2</vt:lpstr>
      <vt:lpstr>Sheet2!_ftn1</vt:lpstr>
      <vt:lpstr>Sheet2!_ftnref1</vt:lpstr>
      <vt:lpstr>Sheet2!_Hlk87226711</vt:lpstr>
      <vt:lpstr>Sheet2!_Hlk87543737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KOUAKOU, KOFFI MARC</dc:creator>
  <cp:lastModifiedBy>William Muhawava</cp:lastModifiedBy>
  <cp:lastPrinted>2021-11-07T11:37:35Z</cp:lastPrinted>
  <dcterms:created xsi:type="dcterms:W3CDTF">2021-10-28T12:13:39Z</dcterms:created>
  <dcterms:modified xsi:type="dcterms:W3CDTF">2022-10-05T12:52:48Z</dcterms:modified>
</cp:coreProperties>
</file>